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53222"/>
  <mc:AlternateContent xmlns:mc="http://schemas.openxmlformats.org/markup-compatibility/2006">
    <mc:Choice Requires="x15">
      <x15ac:absPath xmlns:x15ac="http://schemas.microsoft.com/office/spreadsheetml/2010/11/ac" url="K:\Flare\FOIIndex\Standard Responses\Housing Services Accommodation\"/>
    </mc:Choice>
  </mc:AlternateContent>
  <x:bookViews>
    <x:workbookView xWindow="0" yWindow="0" windowWidth="20400" windowHeight="7755" activeTab="1"/>
  </x:bookViews>
  <x:sheets>
    <x:sheet name="Statistics 2009 -2018" sheetId="1" r:id="rId1"/>
    <x:sheet name="Accommodation Costs 2009-2018" sheetId="2" r:id="rId2"/>
  </x:sheets>
  <x:externalReferences>
    <x:externalReference r:id="rId3"/>
  </x:externalReferences>
  <x:calcPr calcId="162913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calcChain xmlns="http://schemas.openxmlformats.org/spreadsheetml/2006/main">
  <c r="L31" i="2" l="1"/>
  <c r="K31" i="2"/>
  <c r="J31" i="2"/>
  <c r="I31" i="2"/>
  <c r="H31" i="2"/>
  <c r="G31" i="2"/>
  <c r="F31" i="2"/>
  <c r="E31" i="2"/>
  <c r="D31" i="2"/>
  <c r="C31" i="2"/>
  <c r="M29" i="2"/>
  <c r="L27" i="2"/>
  <c r="K27" i="2"/>
  <c r="J27" i="2"/>
  <c r="I27" i="2"/>
  <c r="H27" i="2"/>
  <c r="G27" i="2"/>
  <c r="F27" i="2"/>
  <c r="E27" i="2"/>
  <c r="D27" i="2"/>
  <c r="C27" i="2"/>
  <c r="M26" i="2"/>
  <c r="M25" i="2"/>
  <c r="M27" i="2" s="1"/>
  <c r="L18" i="2"/>
  <c r="K18" i="2"/>
  <c r="D18" i="2"/>
  <c r="C18" i="2"/>
  <c r="J17" i="2"/>
  <c r="I17" i="2"/>
  <c r="E17" i="2"/>
  <c r="D17" i="2"/>
  <c r="C17" i="2"/>
  <c r="L14" i="2"/>
  <c r="L22" i="2" s="1"/>
  <c r="K13" i="2"/>
  <c r="K21" i="2" s="1"/>
  <c r="J13" i="2"/>
  <c r="J21" i="2" s="1"/>
  <c r="I13" i="2"/>
  <c r="I21" i="2" s="1"/>
  <c r="E13" i="2"/>
  <c r="E21" i="2" s="1"/>
  <c r="D13" i="2"/>
  <c r="D21" i="2" s="1"/>
  <c r="C13" i="2"/>
  <c r="C21" i="2" s="1"/>
  <c r="L10" i="2"/>
  <c r="K10" i="2"/>
  <c r="K14" i="2" s="1"/>
  <c r="K22" i="2" s="1"/>
  <c r="J10" i="2"/>
  <c r="J18" i="2" s="1"/>
  <c r="I10" i="2"/>
  <c r="I11" i="2" s="1"/>
  <c r="H10" i="2"/>
  <c r="H11" i="2" s="1"/>
  <c r="G10" i="2"/>
  <c r="G14" i="2" s="1"/>
  <c r="G22" i="2" s="1"/>
  <c r="F10" i="2"/>
  <c r="F18" i="2" s="1"/>
  <c r="E10" i="2"/>
  <c r="E11" i="2" s="1"/>
  <c r="D10" i="2"/>
  <c r="D11" i="2" s="1"/>
  <c r="C10" i="2"/>
  <c r="C14" i="2" s="1"/>
  <c r="L9" i="2"/>
  <c r="L13" i="2" s="1"/>
  <c r="K9" i="2"/>
  <c r="K17" i="2" s="1"/>
  <c r="L7" i="2"/>
  <c r="K7" i="2"/>
  <c r="J7" i="2"/>
  <c r="I7" i="2"/>
  <c r="E7" i="2"/>
  <c r="D7" i="2"/>
  <c r="C7" i="2"/>
  <c r="M6" i="2"/>
  <c r="H5" i="2"/>
  <c r="H7" i="2" s="1"/>
  <c r="G5" i="2"/>
  <c r="G17" i="2" s="1"/>
  <c r="F5" i="2"/>
  <c r="F13" i="2" s="1"/>
  <c r="F11" i="2" l="1"/>
  <c r="G11" i="2"/>
  <c r="D19" i="2"/>
  <c r="J11" i="2"/>
  <c r="J19" i="2" s="1"/>
  <c r="D14" i="2"/>
  <c r="D22" i="2" s="1"/>
  <c r="G18" i="2"/>
  <c r="M31" i="2"/>
  <c r="F17" i="2"/>
  <c r="D23" i="2"/>
  <c r="E19" i="2"/>
  <c r="I19" i="2"/>
  <c r="C11" i="2"/>
  <c r="C19" i="2" s="1"/>
  <c r="K11" i="2"/>
  <c r="K19" i="2" s="1"/>
  <c r="H14" i="2"/>
  <c r="H22" i="2" s="1"/>
  <c r="H18" i="2"/>
  <c r="K23" i="2"/>
  <c r="L21" i="2"/>
  <c r="L23" i="2" s="1"/>
  <c r="L15" i="2"/>
  <c r="C22" i="2"/>
  <c r="C23" i="2" s="1"/>
  <c r="H19" i="2"/>
  <c r="F21" i="2"/>
  <c r="G13" i="2"/>
  <c r="M9" i="2"/>
  <c r="H13" i="2"/>
  <c r="E14" i="2"/>
  <c r="I14" i="2"/>
  <c r="M5" i="2"/>
  <c r="M7" i="2" s="1"/>
  <c r="L11" i="2"/>
  <c r="L19" i="2" s="1"/>
  <c r="F14" i="2"/>
  <c r="F22" i="2" s="1"/>
  <c r="J14" i="2"/>
  <c r="C15" i="2"/>
  <c r="K15" i="2"/>
  <c r="H17" i="2"/>
  <c r="L17" i="2"/>
  <c r="E18" i="2"/>
  <c r="I18" i="2"/>
  <c r="G7" i="2"/>
  <c r="M10" i="2"/>
  <c r="M18" i="2" s="1"/>
  <c r="F7" i="2"/>
  <c r="F19" i="2" s="1"/>
  <c r="D15" i="2"/>
  <c r="G19" i="2" l="1"/>
  <c r="F23" i="2"/>
  <c r="J15" i="2"/>
  <c r="J22" i="2"/>
  <c r="J23" i="2" s="1"/>
  <c r="M14" i="2"/>
  <c r="M22" i="2" s="1"/>
  <c r="I22" i="2"/>
  <c r="I23" i="2" s="1"/>
  <c r="I15" i="2"/>
  <c r="G21" i="2"/>
  <c r="G23" i="2" s="1"/>
  <c r="G15" i="2"/>
  <c r="M17" i="2"/>
  <c r="M11" i="2"/>
  <c r="M19" i="2" s="1"/>
  <c r="M13" i="2"/>
  <c r="E22" i="2"/>
  <c r="E23" i="2" s="1"/>
  <c r="E15" i="2"/>
  <c r="H21" i="2"/>
  <c r="H23" i="2" s="1"/>
  <c r="H15" i="2"/>
  <c r="F15" i="2"/>
  <c r="M21" i="2" l="1"/>
  <c r="M23" i="2" s="1"/>
  <c r="M15" i="2"/>
  <c r="V10" i="1" l="1"/>
  <c r="W10" i="1"/>
  <c r="X10" i="1"/>
  <c r="Y10" i="1"/>
  <c r="Z10" i="1"/>
  <c r="AG10" i="1" l="1"/>
  <c r="AH10" i="1"/>
  <c r="AI10" i="1"/>
  <c r="AJ10" i="1"/>
  <c r="AK10" i="1"/>
  <c r="AO14" i="1" l="1"/>
  <c r="AL10" i="1" l="1"/>
  <c r="N10" i="1" l="1"/>
  <c r="J10" i="1"/>
  <c r="K10" i="1"/>
  <c r="L10" i="1"/>
  <c r="AF10" i="1" l="1"/>
  <c r="AE10" i="1"/>
  <c r="AD10" i="1"/>
  <c r="AC10" i="1"/>
  <c r="AB10" i="1"/>
  <c r="AA10" i="1"/>
  <c r="S10" i="1" l="1"/>
  <c r="R10" i="1" l="1"/>
  <c r="O10" i="1" l="1"/>
  <c r="H10" i="1" l="1"/>
  <c r="F10" i="1" l="1"/>
  <c r="D10" i="1"/>
  <c r="E10" i="1" l="1"/>
  <c r="U10" i="1" l="1"/>
  <c r="T10" i="1"/>
  <c r="Q10" i="1"/>
  <c r="P10" i="1"/>
  <c r="M10" i="1"/>
  <c r="I10" i="1"/>
  <c r="G10" i="1"/>
  <c r="C10" i="1"/>
</calcChain>
</file>

<file path=xl/sharedStrings.xml><?xml version="1.0" encoding="utf-8"?>
<sst xmlns="http://schemas.openxmlformats.org/spreadsheetml/2006/main" count="218" uniqueCount="60">
  <si>
    <t>Type of accommodation</t>
  </si>
  <si>
    <t>No days</t>
  </si>
  <si>
    <t>2012/13</t>
  </si>
  <si>
    <t>2013/14</t>
  </si>
  <si>
    <t>2014/15</t>
  </si>
  <si>
    <t>2015/16</t>
  </si>
  <si>
    <t>2016/17</t>
  </si>
  <si>
    <t>2017/18</t>
  </si>
  <si>
    <t>total</t>
  </si>
  <si>
    <t>B&amp;B</t>
  </si>
  <si>
    <t>Self contained</t>
  </si>
  <si>
    <t>Private Sector Leased</t>
  </si>
  <si>
    <t xml:space="preserve">Longest Stay </t>
  </si>
  <si>
    <t>Total househols</t>
  </si>
  <si>
    <t>No new households</t>
  </si>
  <si>
    <t>Total households</t>
  </si>
  <si>
    <t>Hostels/Supported</t>
  </si>
  <si>
    <t>2018/19</t>
  </si>
  <si>
    <t>Homelessness</t>
  </si>
  <si>
    <t>Prevention of Homelessness by Area and Measure (Section 66)</t>
  </si>
  <si>
    <t>Relief of Homelessness by Area and Measure (Section 73)</t>
  </si>
  <si>
    <t>Households eligible for homelessness assistance and in priority need by Area and Measure (Section 75)</t>
  </si>
  <si>
    <t>Households for which assistance has been provided by outcome and household type</t>
  </si>
  <si>
    <t>Count of Rough Sleepers</t>
  </si>
  <si>
    <t>Households accommodated temporarily by accommodation type and household type (Post 2015-16)</t>
  </si>
  <si>
    <t>Total placements in bed and breakfasts during the quarter, by length of stay and provision</t>
  </si>
  <si>
    <t>Recorded by the number of housholds in residence at the end of the quarter</t>
  </si>
  <si>
    <t>Statutory homelessness: Prevention and relief</t>
  </si>
  <si>
    <t>Math o Lety</t>
  </si>
  <si>
    <t>Nifer yr aelwydydd newydd</t>
  </si>
  <si>
    <t xml:space="preserve">Cyfanswm aelwydydd </t>
  </si>
  <si>
    <t>Nifer y diwrnodau</t>
  </si>
  <si>
    <t xml:space="preserve">Arhosiad hiraf </t>
  </si>
  <si>
    <t>Gyda Plant / with Children</t>
  </si>
  <si>
    <t>Gwely a Brecwast</t>
  </si>
  <si>
    <t xml:space="preserve">Hunangynhwysol </t>
  </si>
  <si>
    <t>Hostelau / Llety Cynaledig</t>
  </si>
  <si>
    <t xml:space="preserve">Ar brydles Sector Preifat </t>
  </si>
  <si>
    <t>Cyfanswm</t>
  </si>
  <si>
    <t>2019/20</t>
  </si>
  <si>
    <t>2009/10</t>
  </si>
  <si>
    <t>2010/11</t>
  </si>
  <si>
    <t>2011/12</t>
  </si>
  <si>
    <t>Total</t>
  </si>
  <si>
    <t>£</t>
  </si>
  <si>
    <t>Emergency</t>
  </si>
  <si>
    <t>Leased</t>
  </si>
  <si>
    <t>Analysis of Accommodation Costs and Housing Benefit Income April 2009 to March 2019</t>
  </si>
  <si>
    <t>Cost of Accommodation</t>
  </si>
  <si>
    <t>Housing Benefit Income</t>
  </si>
  <si>
    <t>Net Cost to Conwy</t>
  </si>
  <si>
    <t>HB as a Proportion of Cost</t>
  </si>
  <si>
    <t>Net Cost to Conwy per day</t>
  </si>
  <si>
    <t>Repairs to Properties</t>
  </si>
  <si>
    <t>Staffing Cost</t>
  </si>
  <si>
    <t>Welsh Government Links</t>
  </si>
  <si>
    <t>Total Households - recorded as still resident on and New Households from the 1st April to the 31st March.</t>
  </si>
  <si>
    <t>No New Households - recorded as entering accommodation in each year from the 1st April to 31st March of that year.</t>
  </si>
  <si>
    <t xml:space="preserve">*Cartrefi Conwy Management Fee </t>
  </si>
  <si>
    <t>*Staffing costs met by the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</si>
</sst>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??_);_(@_)"/>
    <numFmt numFmtId="165" formatCode="&quot;£&quot;#,##0.00"/>
    <numFmt numFmtId="166" formatCode="#,##0_);[Red]\(#,##0\)"/>
    <numFmt numFmtId="167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5.4"/>
      <color rgb="FF333333"/>
      <name val="Arial"/>
      <family val="2"/>
    </font>
    <font>
      <sz val="8"/>
      <color theme="1"/>
      <name val="Verdana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0" fillId="2" borderId="0" xfId="0" applyFill="1" applyBorder="1"/>
    <xf numFmtId="0" fontId="2" fillId="3" borderId="1" xfId="0" applyFont="1" applyFill="1" applyBorder="1" applyAlignment="1">
      <alignment horizontal="center" wrapText="1"/>
    </xf>
    <xf numFmtId="0" fontId="0" fillId="2" borderId="5" xfId="0" applyFill="1" applyBorder="1"/>
    <xf numFmtId="0" fontId="0" fillId="0" borderId="0" xfId="0" applyBorder="1"/>
    <xf numFmtId="14" fontId="0" fillId="0" borderId="0" xfId="0" applyNumberFormat="1"/>
    <xf numFmtId="0" fontId="0" fillId="0" borderId="0" xfId="0" applyAlignment="1">
      <alignment horizontal="right"/>
    </xf>
    <xf numFmtId="0" fontId="6" fillId="2" borderId="5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0" borderId="0" xfId="0" applyNumberFormat="1"/>
    <xf numFmtId="14" fontId="0" fillId="0" borderId="0" xfId="0" applyNumberFormat="1" applyBorder="1"/>
    <xf numFmtId="0" fontId="0" fillId="0" borderId="0" xfId="0" quotePrefix="1"/>
    <xf numFmtId="0" fontId="7" fillId="0" borderId="0" xfId="3"/>
    <xf numFmtId="0" fontId="7" fillId="0" borderId="0" xfId="3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/>
    <xf numFmtId="14" fontId="0" fillId="0" borderId="0" xfId="0" applyNumberFormat="1" applyAlignment="1"/>
    <xf numFmtId="0" fontId="7" fillId="0" borderId="0" xfId="3" applyAlignment="1"/>
    <xf numFmtId="0" fontId="9" fillId="2" borderId="5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1" fillId="2" borderId="5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vertical="center" wrapText="1"/>
    </xf>
    <xf numFmtId="165" fontId="11" fillId="3" borderId="5" xfId="0" applyNumberFormat="1" applyFont="1" applyFill="1" applyBorder="1" applyAlignment="1">
      <alignment vertical="center" wrapText="1"/>
    </xf>
    <xf numFmtId="165" fontId="11" fillId="4" borderId="5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3" fillId="3" borderId="1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3" fontId="0" fillId="4" borderId="7" xfId="1" applyNumberFormat="1" applyFon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3" fontId="0" fillId="2" borderId="2" xfId="1" applyNumberFormat="1" applyFont="1" applyFill="1" applyBorder="1" applyAlignment="1">
      <alignment horizontal="center"/>
    </xf>
    <xf numFmtId="3" fontId="5" fillId="2" borderId="2" xfId="1" applyNumberFormat="1" applyFont="1" applyFill="1" applyBorder="1" applyAlignment="1">
      <alignment horizontal="center"/>
    </xf>
    <xf numFmtId="3" fontId="0" fillId="4" borderId="2" xfId="1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4" borderId="3" xfId="1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3" fontId="0" fillId="4" borderId="8" xfId="1" applyNumberFormat="1" applyFont="1" applyFill="1" applyBorder="1" applyAlignment="1">
      <alignment horizontal="center"/>
    </xf>
    <xf numFmtId="3" fontId="0" fillId="2" borderId="3" xfId="1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6" borderId="9" xfId="0" applyFill="1" applyBorder="1"/>
    <xf numFmtId="0" fontId="0" fillId="5" borderId="5" xfId="0" applyFill="1" applyBorder="1"/>
    <xf numFmtId="0" fontId="0" fillId="0" borderId="0" xfId="0" applyFill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13" xfId="0" applyBorder="1"/>
    <xf numFmtId="166" fontId="0" fillId="0" borderId="12" xfId="0" applyNumberFormat="1" applyBorder="1"/>
    <xf numFmtId="166" fontId="15" fillId="0" borderId="12" xfId="0" applyNumberFormat="1" applyFont="1" applyBorder="1"/>
    <xf numFmtId="166" fontId="0" fillId="0" borderId="4" xfId="0" applyNumberFormat="1" applyBorder="1"/>
    <xf numFmtId="166" fontId="15" fillId="0" borderId="4" xfId="0" applyNumberFormat="1" applyFont="1" applyBorder="1"/>
    <xf numFmtId="0" fontId="15" fillId="0" borderId="14" xfId="0" applyFont="1" applyBorder="1"/>
    <xf numFmtId="166" fontId="15" fillId="0" borderId="2" xfId="0" applyNumberFormat="1" applyFont="1" applyBorder="1"/>
    <xf numFmtId="0" fontId="0" fillId="0" borderId="4" xfId="0" applyBorder="1"/>
    <xf numFmtId="0" fontId="15" fillId="0" borderId="4" xfId="0" applyFont="1" applyBorder="1"/>
    <xf numFmtId="9" fontId="0" fillId="0" borderId="12" xfId="4" applyFont="1" applyBorder="1"/>
    <xf numFmtId="9" fontId="15" fillId="0" borderId="12" xfId="4" applyFont="1" applyBorder="1"/>
    <xf numFmtId="9" fontId="0" fillId="0" borderId="4" xfId="4" applyFont="1" applyBorder="1"/>
    <xf numFmtId="9" fontId="15" fillId="0" borderId="4" xfId="4" applyFont="1" applyBorder="1"/>
    <xf numFmtId="9" fontId="15" fillId="0" borderId="2" xfId="4" applyFont="1" applyBorder="1"/>
    <xf numFmtId="0" fontId="16" fillId="0" borderId="0" xfId="0" applyFont="1"/>
    <xf numFmtId="0" fontId="15" fillId="0" borderId="12" xfId="0" applyFont="1" applyBorder="1"/>
    <xf numFmtId="0" fontId="15" fillId="0" borderId="2" xfId="0" applyFont="1" applyBorder="1"/>
    <xf numFmtId="0" fontId="6" fillId="0" borderId="0" xfId="0" applyFont="1"/>
    <xf numFmtId="0" fontId="0" fillId="0" borderId="0" xfId="0" applyFill="1"/>
    <xf numFmtId="44" fontId="0" fillId="0" borderId="0" xfId="2" applyFont="1" applyFill="1"/>
    <xf numFmtId="3" fontId="0" fillId="0" borderId="0" xfId="0" applyNumberFormat="1"/>
    <xf numFmtId="167" fontId="0" fillId="0" borderId="0" xfId="0" applyNumberFormat="1"/>
    <xf numFmtId="0" fontId="15" fillId="0" borderId="3" xfId="0" applyFont="1" applyBorder="1"/>
    <xf numFmtId="0" fontId="15" fillId="0" borderId="15" xfId="0" applyFont="1" applyBorder="1"/>
    <xf numFmtId="166" fontId="15" fillId="0" borderId="3" xfId="0" applyNumberFormat="1" applyFont="1" applyBorder="1"/>
    <xf numFmtId="166" fontId="0" fillId="0" borderId="0" xfId="0" applyNumberFormat="1"/>
    <xf numFmtId="0" fontId="0" fillId="4" borderId="1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3" fontId="14" fillId="4" borderId="2" xfId="1" applyNumberFormat="1" applyFont="1" applyFill="1" applyBorder="1" applyAlignment="1">
      <alignment horizontal="center"/>
    </xf>
    <xf numFmtId="0" fontId="0" fillId="2" borderId="17" xfId="0" applyFill="1" applyBorder="1"/>
    <xf numFmtId="0" fontId="0" fillId="4" borderId="17" xfId="0" applyFill="1" applyBorder="1"/>
    <xf numFmtId="0" fontId="0" fillId="2" borderId="2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3" fontId="0" fillId="7" borderId="7" xfId="1" applyNumberFormat="1" applyFont="1" applyFill="1" applyBorder="1" applyAlignment="1">
      <alignment horizontal="center"/>
    </xf>
    <xf numFmtId="0" fontId="0" fillId="0" borderId="22" xfId="0" applyBorder="1"/>
    <xf numFmtId="0" fontId="11" fillId="2" borderId="10" xfId="0" applyFont="1" applyFill="1" applyBorder="1" applyAlignment="1">
      <alignment vertical="center" wrapText="1"/>
    </xf>
    <xf numFmtId="3" fontId="0" fillId="2" borderId="7" xfId="1" applyNumberFormat="1" applyFont="1" applyFill="1" applyBorder="1" applyAlignment="1">
      <alignment horizontal="center"/>
    </xf>
    <xf numFmtId="3" fontId="0" fillId="4" borderId="19" xfId="0" applyNumberFormat="1" applyFill="1" applyBorder="1" applyAlignment="1">
      <alignment horizontal="center"/>
    </xf>
    <xf numFmtId="3" fontId="0" fillId="2" borderId="8" xfId="1" applyNumberFormat="1" applyFont="1" applyFill="1" applyBorder="1" applyAlignment="1">
      <alignment horizontal="center"/>
    </xf>
    <xf numFmtId="3" fontId="0" fillId="4" borderId="23" xfId="0" applyNumberFormat="1" applyFill="1" applyBorder="1" applyAlignment="1">
      <alignment horizontal="center"/>
    </xf>
    <xf numFmtId="3" fontId="0" fillId="4" borderId="23" xfId="1" applyNumberFormat="1" applyFont="1" applyFill="1" applyBorder="1" applyAlignment="1">
      <alignment horizontal="center"/>
    </xf>
    <xf numFmtId="3" fontId="4" fillId="2" borderId="19" xfId="1" applyNumberFormat="1" applyFont="1" applyFill="1" applyBorder="1" applyAlignment="1">
      <alignment horizontal="center"/>
    </xf>
    <xf numFmtId="3" fontId="0" fillId="2" borderId="23" xfId="1" applyNumberFormat="1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3" fontId="0" fillId="4" borderId="19" xfId="1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6" fillId="0" borderId="23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3" fillId="2" borderId="10" xfId="0" applyFont="1" applyFill="1" applyBorder="1" applyAlignment="1">
      <alignment vertical="center" wrapText="1"/>
    </xf>
    <xf numFmtId="0" fontId="2" fillId="2" borderId="6" xfId="0" applyFont="1" applyFill="1" applyBorder="1"/>
    <xf numFmtId="3" fontId="0" fillId="4" borderId="24" xfId="1" applyNumberFormat="1" applyFon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5" xfId="0" applyNumberFormat="1" applyFill="1" applyBorder="1" applyAlignment="1">
      <alignment horizontal="center"/>
    </xf>
    <xf numFmtId="3" fontId="0" fillId="0" borderId="24" xfId="1" applyNumberFormat="1" applyFon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0" fillId="2" borderId="25" xfId="0" applyNumberFormat="1" applyFill="1" applyBorder="1" applyAlignment="1">
      <alignment horizontal="center" wrapText="1"/>
    </xf>
    <xf numFmtId="3" fontId="0" fillId="4" borderId="12" xfId="1" applyNumberFormat="1" applyFont="1" applyFill="1" applyBorder="1" applyAlignment="1">
      <alignment horizontal="center"/>
    </xf>
    <xf numFmtId="3" fontId="0" fillId="4" borderId="25" xfId="1" applyNumberFormat="1" applyFont="1" applyFill="1" applyBorder="1" applyAlignment="1">
      <alignment horizontal="center"/>
    </xf>
    <xf numFmtId="3" fontId="0" fillId="2" borderId="24" xfId="1" applyNumberFormat="1" applyFont="1" applyFill="1" applyBorder="1" applyAlignment="1">
      <alignment horizontal="center"/>
    </xf>
    <xf numFmtId="3" fontId="0" fillId="3" borderId="12" xfId="1" applyNumberFormat="1" applyFont="1" applyFill="1" applyBorder="1" applyAlignment="1">
      <alignment horizontal="center"/>
    </xf>
    <xf numFmtId="3" fontId="0" fillId="2" borderId="12" xfId="1" applyNumberFormat="1" applyFon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3" fontId="0" fillId="2" borderId="25" xfId="1" applyNumberFormat="1" applyFont="1" applyFill="1" applyBorder="1" applyAlignment="1">
      <alignment horizontal="center"/>
    </xf>
    <xf numFmtId="3" fontId="0" fillId="4" borderId="4" xfId="1" applyNumberFormat="1" applyFont="1" applyFill="1" applyBorder="1" applyAlignment="1">
      <alignment horizontal="center"/>
    </xf>
    <xf numFmtId="3" fontId="6" fillId="2" borderId="12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0" fillId="4" borderId="18" xfId="1" applyNumberFormat="1" applyFont="1" applyFill="1" applyBorder="1" applyAlignment="1">
      <alignment horizontal="center"/>
    </xf>
    <xf numFmtId="3" fontId="0" fillId="4" borderId="1" xfId="1" applyNumberFormat="1" applyFont="1" applyFill="1" applyBorder="1" applyAlignment="1">
      <alignment horizontal="center"/>
    </xf>
    <xf numFmtId="3" fontId="0" fillId="4" borderId="17" xfId="1" applyNumberFormat="1" applyFont="1" applyFill="1" applyBorder="1" applyAlignment="1">
      <alignment horizontal="center"/>
    </xf>
    <xf numFmtId="3" fontId="0" fillId="2" borderId="18" xfId="1" applyNumberFormat="1" applyFont="1" applyFill="1" applyBorder="1" applyAlignment="1">
      <alignment horizontal="center"/>
    </xf>
    <xf numFmtId="3" fontId="0" fillId="2" borderId="1" xfId="1" applyNumberFormat="1" applyFont="1" applyFill="1" applyBorder="1" applyAlignment="1">
      <alignment horizontal="center"/>
    </xf>
    <xf numFmtId="3" fontId="0" fillId="0" borderId="17" xfId="1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0" fillId="2" borderId="17" xfId="1" applyNumberFormat="1" applyFont="1" applyFill="1" applyBorder="1" applyAlignment="1">
      <alignment horizontal="center"/>
    </xf>
    <xf numFmtId="0" fontId="13" fillId="2" borderId="26" xfId="0" applyFont="1" applyFill="1" applyBorder="1" applyAlignment="1">
      <alignment vertical="center" wrapText="1"/>
    </xf>
    <xf numFmtId="14" fontId="3" fillId="0" borderId="16" xfId="0" applyNumberFormat="1" applyFont="1" applyBorder="1"/>
    <xf numFmtId="0" fontId="0" fillId="2" borderId="18" xfId="0" applyFill="1" applyBorder="1"/>
    <xf numFmtId="0" fontId="0" fillId="2" borderId="1" xfId="0" applyFill="1" applyBorder="1"/>
    <xf numFmtId="0" fontId="0" fillId="4" borderId="18" xfId="0" applyFill="1" applyBorder="1"/>
    <xf numFmtId="0" fontId="0" fillId="4" borderId="1" xfId="0" applyFill="1" applyBorder="1"/>
    <xf numFmtId="0" fontId="13" fillId="3" borderId="10" xfId="0" applyFont="1" applyFill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3" xfId="0" applyFont="1" applyBorder="1"/>
    <xf numFmtId="0" fontId="0" fillId="0" borderId="3" xfId="0" applyBorder="1"/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open.statswales.gov.wales/dataset/hous0413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open.statswales.gov.wales/dataset/hous0415" TargetMode="External"/><Relationship Id="rId4" Type="http://schemas.openxmlformats.org/officeDocument/2006/relationships/hyperlink" Target="http://open.statswales.gov.wales/dataset/hous043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0</xdr:col>
      <xdr:colOff>228600</xdr:colOff>
      <xdr:row>22</xdr:row>
      <xdr:rowOff>228600</xdr:rowOff>
    </xdr:to>
    <xdr:pic>
      <xdr:nvPicPr>
        <xdr:cNvPr id="3" name="Picture 2" descr="OData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5486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228600</xdr:colOff>
      <xdr:row>24</xdr:row>
      <xdr:rowOff>38100</xdr:rowOff>
    </xdr:to>
    <xdr:pic>
      <xdr:nvPicPr>
        <xdr:cNvPr id="5" name="Picture 4" descr="OData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81534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228600</xdr:colOff>
      <xdr:row>30</xdr:row>
      <xdr:rowOff>38100</xdr:rowOff>
    </xdr:to>
    <xdr:pic>
      <xdr:nvPicPr>
        <xdr:cNvPr id="7" name="Picture 6" descr="OData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733425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commodation%20%20HB%202009-10%20-%202018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affing"/>
      <sheetName val="Sheet2"/>
      <sheetName val="Sheet3"/>
    </sheetNames>
    <sheetDataSet>
      <sheetData sheetId="0"/>
      <sheetData sheetId="1">
        <row r="9">
          <cell r="B9">
            <v>414226.23</v>
          </cell>
          <cell r="C9">
            <v>493975.16</v>
          </cell>
          <cell r="D9">
            <v>608858.46000000008</v>
          </cell>
          <cell r="E9">
            <v>527089.91</v>
          </cell>
          <cell r="F9">
            <v>428435.16</v>
          </cell>
          <cell r="G9">
            <v>498669.85</v>
          </cell>
          <cell r="H9">
            <v>499280.34000000008</v>
          </cell>
          <cell r="I9">
            <v>519740.6</v>
          </cell>
          <cell r="J9">
            <v>505062.62</v>
          </cell>
          <cell r="K9">
            <v>584765.97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tatswales.gov.wales/Catalogue/Housing/Homelessness/Temporary-Accommodation/total-placements-in-bed-and-breakfasts-during-the-quarter-by-length-of-stay-and-provision" TargetMode="External"/><Relationship Id="rId3" Type="http://schemas.openxmlformats.org/officeDocument/2006/relationships/hyperlink" Target="https://statswales.gov.wales/Catalogue/Housing/Homelessness/reliefofhomelessness-by-area-measure-section73" TargetMode="External"/><Relationship Id="rId7" Type="http://schemas.openxmlformats.org/officeDocument/2006/relationships/hyperlink" Target="https://statswales.gov.wales/Catalogue/Housing/Homelessness/Temporary-Accommodation/householdsaccommodatedtemporarily-by-accommodationtype-householdtype" TargetMode="External"/><Relationship Id="rId2" Type="http://schemas.openxmlformats.org/officeDocument/2006/relationships/hyperlink" Target="https://statswales.gov.wales/Catalogue/Housing/Homelessness/preventionofhomelessness-by-area-measure-section66" TargetMode="External"/><Relationship Id="rId1" Type="http://schemas.openxmlformats.org/officeDocument/2006/relationships/hyperlink" Target="https://statswales.gov.wales/Catalogue/Housing/Homelessness" TargetMode="External"/><Relationship Id="rId6" Type="http://schemas.openxmlformats.org/officeDocument/2006/relationships/hyperlink" Target="https://statswales.gov.wales/Catalogue/Housing/Homelessness/Rough-Sleepers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statswales.gov.wales/Catalogue/Housing/Homelessness/householdsforwhichassistancehasbeenprovided-by-outcome-householdtype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statswales.gov.wales/Catalogue/Housing/Homelessness/householdseligibleforhomelessnessassistanceandinpriorityneed-by-area-measure-section77" TargetMode="External"/><Relationship Id="rId9" Type="http://schemas.openxmlformats.org/officeDocument/2006/relationships/hyperlink" Target="https://statswales.gov.wales/Catalogue/Housing/Homelessness/Statutory-Homelessness-Prevention-and-Relie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 x14ac:dyDescent="0.25"/>
  <cols>
    <col min="1" max="1" width="24.42578125" bestFit="1" customWidth="1"/>
    <col min="2" max="2" width="19.140625" bestFit="1" customWidth="1"/>
    <col min="3" max="3" width="10.28515625" customWidth="1"/>
    <col min="4" max="4" width="10.5703125" customWidth="1"/>
    <col min="5" max="5" width="11.42578125" customWidth="1"/>
    <col min="6" max="6" width="9.28515625" customWidth="1"/>
    <col min="7" max="7" width="10.28515625" customWidth="1"/>
    <col min="8" max="8" width="11.42578125" customWidth="1"/>
    <col min="9" max="9" width="9.5703125" customWidth="1"/>
    <col min="10" max="10" width="8.140625" customWidth="1"/>
    <col min="11" max="12" width="10.28515625" customWidth="1"/>
    <col min="13" max="13" width="9.85546875" customWidth="1"/>
    <col min="14" max="14" width="7.5703125" customWidth="1"/>
    <col min="15" max="15" width="10.140625" customWidth="1"/>
    <col min="16" max="18" width="10.28515625" customWidth="1"/>
    <col min="19" max="19" width="11.140625" customWidth="1"/>
    <col min="20" max="20" width="12" customWidth="1"/>
    <col min="21" max="21" width="10.28515625" customWidth="1"/>
    <col min="22" max="22" width="10.85546875" customWidth="1"/>
    <col min="23" max="23" width="10.28515625" customWidth="1"/>
    <col min="24" max="24" width="10" customWidth="1"/>
    <col min="25" max="27" width="10.28515625" customWidth="1"/>
    <col min="28" max="28" width="10.5703125" customWidth="1"/>
    <col min="29" max="29" width="10.28515625" customWidth="1"/>
    <col min="30" max="30" width="10.7109375" customWidth="1"/>
    <col min="33" max="33" width="10.7109375" customWidth="1"/>
    <col min="34" max="34" width="11.42578125" customWidth="1"/>
    <col min="35" max="35" width="10.140625" customWidth="1"/>
    <col min="36" max="36" width="10.5703125" customWidth="1"/>
    <col min="39" max="39" width="11.85546875" customWidth="1"/>
    <col min="40" max="40" width="11.140625" customWidth="1"/>
    <col min="41" max="41" width="10.5703125" customWidth="1"/>
    <col min="42" max="42" width="10.85546875" customWidth="1"/>
  </cols>
  <sheetData>
    <row r="1" spans="1:45" ht="15.75" thickBot="1" x14ac:dyDescent="0.3"/>
    <row r="2" spans="1:45" ht="36.75" thickBot="1" x14ac:dyDescent="0.3">
      <c r="B2" s="18" t="s">
        <v>28</v>
      </c>
      <c r="C2" s="20" t="s">
        <v>29</v>
      </c>
      <c r="D2" s="21" t="s">
        <v>30</v>
      </c>
      <c r="E2" s="22" t="s">
        <v>31</v>
      </c>
      <c r="F2" s="22" t="s">
        <v>32</v>
      </c>
      <c r="G2" s="20" t="s">
        <v>29</v>
      </c>
      <c r="H2" s="21" t="s">
        <v>30</v>
      </c>
      <c r="I2" s="22" t="s">
        <v>31</v>
      </c>
      <c r="J2" s="22" t="s">
        <v>32</v>
      </c>
      <c r="K2" s="20" t="s">
        <v>29</v>
      </c>
      <c r="L2" s="21" t="s">
        <v>30</v>
      </c>
      <c r="M2" s="22" t="s">
        <v>31</v>
      </c>
      <c r="N2" s="22" t="s">
        <v>32</v>
      </c>
      <c r="O2" s="20" t="s">
        <v>29</v>
      </c>
      <c r="P2" s="20" t="s">
        <v>29</v>
      </c>
      <c r="Q2" s="21" t="s">
        <v>30</v>
      </c>
      <c r="R2" s="21" t="s">
        <v>30</v>
      </c>
      <c r="S2" s="22" t="s">
        <v>31</v>
      </c>
      <c r="T2" s="22" t="s">
        <v>32</v>
      </c>
      <c r="U2" s="20" t="s">
        <v>29</v>
      </c>
      <c r="V2" s="20" t="s">
        <v>29</v>
      </c>
      <c r="W2" s="21" t="s">
        <v>30</v>
      </c>
      <c r="X2" s="21" t="s">
        <v>30</v>
      </c>
      <c r="Y2" s="22" t="s">
        <v>31</v>
      </c>
      <c r="Z2" s="22" t="s">
        <v>32</v>
      </c>
      <c r="AA2" s="20" t="s">
        <v>29</v>
      </c>
      <c r="AB2" s="20" t="s">
        <v>29</v>
      </c>
      <c r="AC2" s="21" t="s">
        <v>30</v>
      </c>
      <c r="AD2" s="21" t="s">
        <v>30</v>
      </c>
      <c r="AE2" s="22" t="s">
        <v>31</v>
      </c>
      <c r="AF2" s="22" t="s">
        <v>32</v>
      </c>
      <c r="AG2" s="20" t="s">
        <v>29</v>
      </c>
      <c r="AH2" s="20" t="s">
        <v>29</v>
      </c>
      <c r="AI2" s="21" t="s">
        <v>30</v>
      </c>
      <c r="AJ2" s="21" t="s">
        <v>30</v>
      </c>
      <c r="AK2" s="22" t="s">
        <v>31</v>
      </c>
      <c r="AL2" s="22" t="s">
        <v>32</v>
      </c>
      <c r="AM2" s="20" t="s">
        <v>29</v>
      </c>
      <c r="AN2" s="20" t="s">
        <v>29</v>
      </c>
      <c r="AO2" s="21" t="s">
        <v>30</v>
      </c>
      <c r="AP2" s="21" t="s">
        <v>30</v>
      </c>
      <c r="AQ2" s="22" t="s">
        <v>31</v>
      </c>
      <c r="AR2" s="22" t="s">
        <v>32</v>
      </c>
    </row>
    <row r="3" spans="1:45" ht="34.5" customHeight="1" thickBot="1" x14ac:dyDescent="0.3">
      <c r="D3" s="19"/>
      <c r="P3" s="2" t="s">
        <v>33</v>
      </c>
      <c r="R3" s="2" t="s">
        <v>33</v>
      </c>
      <c r="V3" s="2" t="s">
        <v>33</v>
      </c>
      <c r="X3" s="2" t="s">
        <v>33</v>
      </c>
      <c r="AB3" s="2" t="s">
        <v>33</v>
      </c>
      <c r="AD3" s="2" t="s">
        <v>33</v>
      </c>
      <c r="AH3" s="2" t="s">
        <v>33</v>
      </c>
      <c r="AJ3" s="2" t="s">
        <v>33</v>
      </c>
      <c r="AN3" s="2" t="s">
        <v>33</v>
      </c>
      <c r="AP3" s="2" t="s">
        <v>33</v>
      </c>
    </row>
    <row r="4" spans="1:45" s="26" customFormat="1" ht="36.75" thickBot="1" x14ac:dyDescent="0.3">
      <c r="B4" s="145" t="s">
        <v>0</v>
      </c>
      <c r="C4" s="88" t="s">
        <v>14</v>
      </c>
      <c r="D4" s="106" t="s">
        <v>15</v>
      </c>
      <c r="E4" s="84" t="s">
        <v>1</v>
      </c>
      <c r="F4" s="84" t="s">
        <v>12</v>
      </c>
      <c r="G4" s="119" t="s">
        <v>14</v>
      </c>
      <c r="H4" s="20" t="s">
        <v>15</v>
      </c>
      <c r="I4" s="84" t="s">
        <v>1</v>
      </c>
      <c r="J4" s="84" t="s">
        <v>12</v>
      </c>
      <c r="K4" s="89" t="s">
        <v>14</v>
      </c>
      <c r="L4" s="28" t="s">
        <v>13</v>
      </c>
      <c r="M4" s="86" t="s">
        <v>1</v>
      </c>
      <c r="N4" s="86" t="s">
        <v>12</v>
      </c>
      <c r="O4" s="88" t="s">
        <v>14</v>
      </c>
      <c r="P4" s="87" t="s">
        <v>14</v>
      </c>
      <c r="Q4" s="23" t="s">
        <v>15</v>
      </c>
      <c r="R4" s="24" t="s">
        <v>15</v>
      </c>
      <c r="S4" s="84" t="s">
        <v>1</v>
      </c>
      <c r="T4" s="84" t="s">
        <v>12</v>
      </c>
      <c r="U4" s="89" t="s">
        <v>14</v>
      </c>
      <c r="V4" s="90" t="s">
        <v>14</v>
      </c>
      <c r="W4" s="25" t="s">
        <v>15</v>
      </c>
      <c r="X4" s="24" t="s">
        <v>15</v>
      </c>
      <c r="Y4" s="86" t="s">
        <v>1</v>
      </c>
      <c r="Z4" s="86" t="s">
        <v>12</v>
      </c>
      <c r="AA4" s="85" t="s">
        <v>14</v>
      </c>
      <c r="AB4" s="27" t="s">
        <v>14</v>
      </c>
      <c r="AC4" s="23" t="s">
        <v>15</v>
      </c>
      <c r="AD4" s="24" t="s">
        <v>15</v>
      </c>
      <c r="AE4" s="84" t="s">
        <v>1</v>
      </c>
      <c r="AF4" s="84" t="s">
        <v>12</v>
      </c>
      <c r="AG4" s="89" t="s">
        <v>14</v>
      </c>
      <c r="AH4" s="151" t="s">
        <v>14</v>
      </c>
      <c r="AI4" s="25" t="s">
        <v>15</v>
      </c>
      <c r="AJ4" s="24" t="s">
        <v>15</v>
      </c>
      <c r="AK4" s="86" t="s">
        <v>1</v>
      </c>
      <c r="AL4" s="86" t="s">
        <v>12</v>
      </c>
      <c r="AM4" s="88" t="s">
        <v>14</v>
      </c>
      <c r="AN4" s="90" t="s">
        <v>14</v>
      </c>
      <c r="AO4" s="23" t="s">
        <v>15</v>
      </c>
      <c r="AP4" s="24" t="s">
        <v>15</v>
      </c>
      <c r="AQ4" s="84" t="s">
        <v>1</v>
      </c>
      <c r="AR4" s="84" t="s">
        <v>12</v>
      </c>
    </row>
    <row r="5" spans="1:45" ht="16.5" thickBot="1" x14ac:dyDescent="0.3">
      <c r="B5" s="146"/>
      <c r="C5" s="103" t="s">
        <v>2</v>
      </c>
      <c r="D5" s="82" t="s">
        <v>2</v>
      </c>
      <c r="E5" s="82" t="s">
        <v>2</v>
      </c>
      <c r="F5" s="83" t="s">
        <v>2</v>
      </c>
      <c r="G5" s="147" t="s">
        <v>3</v>
      </c>
      <c r="H5" s="148" t="s">
        <v>3</v>
      </c>
      <c r="I5" s="148" t="s">
        <v>3</v>
      </c>
      <c r="J5" s="99" t="s">
        <v>3</v>
      </c>
      <c r="K5" s="149" t="s">
        <v>4</v>
      </c>
      <c r="L5" s="150" t="s">
        <v>4</v>
      </c>
      <c r="M5" s="150" t="s">
        <v>4</v>
      </c>
      <c r="N5" s="100" t="s">
        <v>4</v>
      </c>
      <c r="O5" s="95" t="s">
        <v>5</v>
      </c>
      <c r="P5" s="91" t="s">
        <v>5</v>
      </c>
      <c r="Q5" s="101" t="s">
        <v>5</v>
      </c>
      <c r="R5" s="7" t="s">
        <v>5</v>
      </c>
      <c r="S5" s="95" t="s">
        <v>5</v>
      </c>
      <c r="T5" s="97" t="s">
        <v>5</v>
      </c>
      <c r="U5" s="149" t="s">
        <v>6</v>
      </c>
      <c r="V5" s="150" t="s">
        <v>6</v>
      </c>
      <c r="W5" s="150" t="s">
        <v>6</v>
      </c>
      <c r="X5" s="150" t="s">
        <v>6</v>
      </c>
      <c r="Y5" s="150" t="s">
        <v>6</v>
      </c>
      <c r="Z5" s="100" t="s">
        <v>6</v>
      </c>
      <c r="AA5" s="95" t="s">
        <v>7</v>
      </c>
      <c r="AB5" s="91" t="s">
        <v>7</v>
      </c>
      <c r="AC5" s="91" t="s">
        <v>7</v>
      </c>
      <c r="AD5" s="91" t="s">
        <v>7</v>
      </c>
      <c r="AE5" s="91" t="s">
        <v>7</v>
      </c>
      <c r="AF5" s="97" t="s">
        <v>7</v>
      </c>
      <c r="AG5" s="95" t="s">
        <v>17</v>
      </c>
      <c r="AH5" s="91" t="s">
        <v>17</v>
      </c>
      <c r="AI5" s="91" t="s">
        <v>17</v>
      </c>
      <c r="AJ5" s="91" t="s">
        <v>17</v>
      </c>
      <c r="AK5" s="91" t="s">
        <v>17</v>
      </c>
      <c r="AL5" s="102" t="s">
        <v>17</v>
      </c>
      <c r="AM5" s="95" t="s">
        <v>39</v>
      </c>
      <c r="AN5" s="91" t="s">
        <v>39</v>
      </c>
      <c r="AO5" s="91" t="s">
        <v>39</v>
      </c>
      <c r="AP5" s="91" t="s">
        <v>39</v>
      </c>
      <c r="AQ5" s="91" t="s">
        <v>39</v>
      </c>
      <c r="AR5" s="97" t="s">
        <v>39</v>
      </c>
      <c r="AS5" s="94"/>
    </row>
    <row r="6" spans="1:45" ht="15.75" thickBot="1" x14ac:dyDescent="0.3">
      <c r="A6" s="29" t="s">
        <v>34</v>
      </c>
      <c r="B6" s="3" t="s">
        <v>9</v>
      </c>
      <c r="C6" s="104">
        <v>60</v>
      </c>
      <c r="D6" s="34">
        <v>73</v>
      </c>
      <c r="E6" s="34">
        <v>6179</v>
      </c>
      <c r="F6" s="108">
        <v>728</v>
      </c>
      <c r="G6" s="107">
        <v>39</v>
      </c>
      <c r="H6" s="36">
        <v>55</v>
      </c>
      <c r="I6" s="37">
        <v>5134</v>
      </c>
      <c r="J6" s="112">
        <v>379</v>
      </c>
      <c r="K6" s="33">
        <v>118</v>
      </c>
      <c r="L6" s="38">
        <v>131</v>
      </c>
      <c r="M6" s="38">
        <v>5107</v>
      </c>
      <c r="N6" s="115">
        <v>257</v>
      </c>
      <c r="O6" s="114">
        <v>128</v>
      </c>
      <c r="P6" s="39">
        <v>28</v>
      </c>
      <c r="Q6" s="39">
        <v>154</v>
      </c>
      <c r="R6" s="40">
        <v>31</v>
      </c>
      <c r="S6" s="39">
        <v>6259</v>
      </c>
      <c r="T6" s="116">
        <v>325</v>
      </c>
      <c r="U6" s="33">
        <v>160</v>
      </c>
      <c r="V6" s="41">
        <v>51</v>
      </c>
      <c r="W6" s="38">
        <v>172</v>
      </c>
      <c r="X6" s="38">
        <v>53</v>
      </c>
      <c r="Y6" s="38">
        <v>6654</v>
      </c>
      <c r="Z6" s="115">
        <v>238</v>
      </c>
      <c r="AA6" s="114">
        <v>205</v>
      </c>
      <c r="AB6" s="39">
        <v>65</v>
      </c>
      <c r="AC6" s="42">
        <v>227</v>
      </c>
      <c r="AD6" s="40">
        <v>68</v>
      </c>
      <c r="AE6" s="39">
        <v>11773</v>
      </c>
      <c r="AF6" s="116">
        <v>376</v>
      </c>
      <c r="AG6" s="33">
        <v>195</v>
      </c>
      <c r="AH6" s="38">
        <v>56</v>
      </c>
      <c r="AI6" s="38">
        <v>229</v>
      </c>
      <c r="AJ6" s="98">
        <v>66</v>
      </c>
      <c r="AK6" s="96">
        <v>16216</v>
      </c>
      <c r="AL6" s="115">
        <v>742</v>
      </c>
      <c r="AM6" s="118"/>
      <c r="AN6" s="93"/>
      <c r="AO6" s="93"/>
      <c r="AP6" s="93"/>
      <c r="AQ6" s="92"/>
      <c r="AR6" s="50"/>
      <c r="AS6" s="8"/>
    </row>
    <row r="7" spans="1:45" ht="15.75" thickBot="1" x14ac:dyDescent="0.3">
      <c r="A7" s="30" t="s">
        <v>35</v>
      </c>
      <c r="B7" s="49" t="s">
        <v>10</v>
      </c>
      <c r="C7" s="43">
        <v>139</v>
      </c>
      <c r="D7" s="35">
        <v>171</v>
      </c>
      <c r="E7" s="41">
        <v>12043</v>
      </c>
      <c r="F7" s="110">
        <v>1085</v>
      </c>
      <c r="G7" s="109">
        <v>132</v>
      </c>
      <c r="H7" s="44">
        <v>167</v>
      </c>
      <c r="I7" s="44">
        <v>8954</v>
      </c>
      <c r="J7" s="113">
        <v>373</v>
      </c>
      <c r="K7" s="43">
        <v>40</v>
      </c>
      <c r="L7" s="41">
        <v>52</v>
      </c>
      <c r="M7" s="41">
        <v>4023</v>
      </c>
      <c r="N7" s="111">
        <v>452</v>
      </c>
      <c r="O7" s="114">
        <v>15</v>
      </c>
      <c r="P7" s="39">
        <v>11</v>
      </c>
      <c r="Q7" s="39">
        <v>22</v>
      </c>
      <c r="R7" s="45">
        <v>12</v>
      </c>
      <c r="S7" s="46">
        <v>1472</v>
      </c>
      <c r="T7" s="117">
        <v>364</v>
      </c>
      <c r="U7" s="43">
        <v>14</v>
      </c>
      <c r="V7" s="41">
        <v>10</v>
      </c>
      <c r="W7" s="41">
        <v>14</v>
      </c>
      <c r="X7" s="41">
        <v>10</v>
      </c>
      <c r="Y7" s="38">
        <v>576</v>
      </c>
      <c r="Z7" s="111">
        <v>136</v>
      </c>
      <c r="AA7" s="114">
        <v>5</v>
      </c>
      <c r="AB7" s="39">
        <v>2</v>
      </c>
      <c r="AC7" s="42">
        <v>6</v>
      </c>
      <c r="AD7" s="45">
        <v>3</v>
      </c>
      <c r="AE7" s="46">
        <v>325</v>
      </c>
      <c r="AF7" s="117">
        <v>68</v>
      </c>
      <c r="AG7" s="43">
        <v>10</v>
      </c>
      <c r="AH7" s="41">
        <v>5</v>
      </c>
      <c r="AI7" s="41">
        <v>11</v>
      </c>
      <c r="AJ7" s="38">
        <v>5</v>
      </c>
      <c r="AK7" s="38">
        <v>746</v>
      </c>
      <c r="AL7" s="111">
        <v>173</v>
      </c>
      <c r="AM7" s="114"/>
      <c r="AN7" s="39"/>
      <c r="AO7" s="42"/>
      <c r="AP7" s="45"/>
      <c r="AQ7" s="46"/>
      <c r="AR7" s="42"/>
      <c r="AS7" s="8"/>
    </row>
    <row r="8" spans="1:45" ht="15.75" thickBot="1" x14ac:dyDescent="0.3">
      <c r="A8" s="31" t="s">
        <v>36</v>
      </c>
      <c r="B8" s="48" t="s">
        <v>16</v>
      </c>
      <c r="C8" s="43">
        <v>1</v>
      </c>
      <c r="D8" s="41">
        <v>1</v>
      </c>
      <c r="E8" s="35">
        <v>10</v>
      </c>
      <c r="F8" s="110">
        <v>10</v>
      </c>
      <c r="G8" s="109">
        <v>9</v>
      </c>
      <c r="H8" s="44">
        <v>10</v>
      </c>
      <c r="I8" s="44">
        <v>1007</v>
      </c>
      <c r="J8" s="113">
        <v>237</v>
      </c>
      <c r="K8" s="43">
        <v>16</v>
      </c>
      <c r="L8" s="41">
        <v>20</v>
      </c>
      <c r="M8" s="41">
        <v>1227</v>
      </c>
      <c r="N8" s="111">
        <v>250</v>
      </c>
      <c r="O8" s="114">
        <v>5</v>
      </c>
      <c r="P8" s="39">
        <v>0</v>
      </c>
      <c r="Q8" s="39">
        <v>11</v>
      </c>
      <c r="R8" s="45">
        <v>0</v>
      </c>
      <c r="S8" s="39">
        <v>319</v>
      </c>
      <c r="T8" s="117">
        <v>57</v>
      </c>
      <c r="U8" s="43">
        <v>0</v>
      </c>
      <c r="V8" s="41">
        <v>0</v>
      </c>
      <c r="W8" s="41">
        <v>0</v>
      </c>
      <c r="X8" s="41">
        <v>0</v>
      </c>
      <c r="Y8" s="38">
        <v>0</v>
      </c>
      <c r="Z8" s="111">
        <v>0</v>
      </c>
      <c r="AA8" s="114">
        <v>1</v>
      </c>
      <c r="AB8" s="39">
        <v>0</v>
      </c>
      <c r="AC8" s="42">
        <v>1</v>
      </c>
      <c r="AD8" s="45">
        <v>0</v>
      </c>
      <c r="AE8" s="39">
        <v>13</v>
      </c>
      <c r="AF8" s="117">
        <v>13</v>
      </c>
      <c r="AG8" s="43">
        <v>16</v>
      </c>
      <c r="AH8" s="41">
        <v>1</v>
      </c>
      <c r="AI8" s="41">
        <v>17</v>
      </c>
      <c r="AJ8" s="41">
        <v>1</v>
      </c>
      <c r="AK8" s="38">
        <v>832</v>
      </c>
      <c r="AL8" s="111">
        <v>375</v>
      </c>
      <c r="AM8" s="114"/>
      <c r="AN8" s="39"/>
      <c r="AO8" s="42"/>
      <c r="AP8" s="45"/>
      <c r="AQ8" s="39"/>
      <c r="AR8" s="42"/>
      <c r="AS8" s="8"/>
    </row>
    <row r="9" spans="1:45" ht="15.75" thickBot="1" x14ac:dyDescent="0.3">
      <c r="A9" s="32" t="s">
        <v>37</v>
      </c>
      <c r="B9" s="120" t="s">
        <v>11</v>
      </c>
      <c r="C9" s="121">
        <v>91</v>
      </c>
      <c r="D9" s="122">
        <v>173</v>
      </c>
      <c r="E9" s="122">
        <v>69112</v>
      </c>
      <c r="F9" s="123">
        <v>1835</v>
      </c>
      <c r="G9" s="124">
        <v>69</v>
      </c>
      <c r="H9" s="125">
        <v>162</v>
      </c>
      <c r="I9" s="125">
        <v>69491</v>
      </c>
      <c r="J9" s="126">
        <v>2170</v>
      </c>
      <c r="K9" s="121">
        <v>81</v>
      </c>
      <c r="L9" s="127">
        <v>146</v>
      </c>
      <c r="M9" s="127">
        <v>53157</v>
      </c>
      <c r="N9" s="128">
        <v>2535</v>
      </c>
      <c r="O9" s="129">
        <v>62</v>
      </c>
      <c r="P9" s="130">
        <v>37</v>
      </c>
      <c r="Q9" s="131">
        <v>130</v>
      </c>
      <c r="R9" s="132">
        <v>74</v>
      </c>
      <c r="S9" s="47">
        <v>47122</v>
      </c>
      <c r="T9" s="133">
        <v>2738</v>
      </c>
      <c r="U9" s="121">
        <v>48</v>
      </c>
      <c r="V9" s="130">
        <v>32</v>
      </c>
      <c r="W9" s="127">
        <v>109</v>
      </c>
      <c r="X9" s="130">
        <v>45</v>
      </c>
      <c r="Y9" s="134">
        <v>40338</v>
      </c>
      <c r="Z9" s="128">
        <v>1162</v>
      </c>
      <c r="AA9" s="129">
        <v>76</v>
      </c>
      <c r="AB9" s="130">
        <v>46</v>
      </c>
      <c r="AC9" s="131">
        <v>135</v>
      </c>
      <c r="AD9" s="132">
        <v>54</v>
      </c>
      <c r="AE9" s="47">
        <v>47074</v>
      </c>
      <c r="AF9" s="133">
        <v>1527</v>
      </c>
      <c r="AG9" s="121">
        <v>72</v>
      </c>
      <c r="AH9" s="130">
        <v>49</v>
      </c>
      <c r="AI9" s="127">
        <v>150</v>
      </c>
      <c r="AJ9" s="130">
        <v>100</v>
      </c>
      <c r="AK9" s="134">
        <v>68697</v>
      </c>
      <c r="AL9" s="128">
        <v>1983</v>
      </c>
      <c r="AM9" s="129"/>
      <c r="AN9" s="130"/>
      <c r="AO9" s="131"/>
      <c r="AP9" s="132"/>
      <c r="AQ9" s="135"/>
      <c r="AR9" s="136"/>
      <c r="AS9" s="8"/>
    </row>
    <row r="10" spans="1:45" ht="15.75" thickBot="1" x14ac:dyDescent="0.3">
      <c r="A10" s="30" t="s">
        <v>38</v>
      </c>
      <c r="B10" s="3" t="s">
        <v>8</v>
      </c>
      <c r="C10" s="137">
        <f>SUBTOTAL(9,C6:C9)</f>
        <v>291</v>
      </c>
      <c r="D10" s="138">
        <f>SUBTOTAL(9,D6:D9)</f>
        <v>418</v>
      </c>
      <c r="E10" s="138">
        <f>SUBTOTAL(9,E6:E9)</f>
        <v>87344</v>
      </c>
      <c r="F10" s="139">
        <f>SUBTOTAL(9,F6:F9)</f>
        <v>3658</v>
      </c>
      <c r="G10" s="140">
        <f>SUBTOTAL(9,G6:G9)</f>
        <v>249</v>
      </c>
      <c r="H10" s="141">
        <f>SUM(H6:H9)</f>
        <v>394</v>
      </c>
      <c r="I10" s="141">
        <f>SUBTOTAL(9,I6:I9)</f>
        <v>84586</v>
      </c>
      <c r="J10" s="142">
        <f t="shared" ref="J10:L10" si="0">SUBTOTAL(9,J6:J9)</f>
        <v>3159</v>
      </c>
      <c r="K10" s="137">
        <f t="shared" si="0"/>
        <v>255</v>
      </c>
      <c r="L10" s="138">
        <f t="shared" si="0"/>
        <v>349</v>
      </c>
      <c r="M10" s="138">
        <f t="shared" ref="M10:R10" si="1">SUBTOTAL(9,M6:M9)</f>
        <v>63514</v>
      </c>
      <c r="N10" s="139">
        <f t="shared" si="1"/>
        <v>3494</v>
      </c>
      <c r="O10" s="140">
        <f t="shared" si="1"/>
        <v>210</v>
      </c>
      <c r="P10" s="141">
        <f t="shared" si="1"/>
        <v>76</v>
      </c>
      <c r="Q10" s="141">
        <f t="shared" si="1"/>
        <v>317</v>
      </c>
      <c r="R10" s="143">
        <f t="shared" si="1"/>
        <v>117</v>
      </c>
      <c r="S10" s="141">
        <f>SUM(S6:S9)</f>
        <v>55172</v>
      </c>
      <c r="T10" s="144">
        <f>SUBTOTAL(9,T6:T9)</f>
        <v>3484</v>
      </c>
      <c r="U10" s="137">
        <f>SUBTOTAL(9,U6:U9)</f>
        <v>222</v>
      </c>
      <c r="V10" s="138">
        <f t="shared" ref="V10:Z10" si="2">SUBTOTAL(9,V6:V9)</f>
        <v>93</v>
      </c>
      <c r="W10" s="138">
        <f t="shared" si="2"/>
        <v>295</v>
      </c>
      <c r="X10" s="138">
        <f t="shared" si="2"/>
        <v>108</v>
      </c>
      <c r="Y10" s="138">
        <f t="shared" si="2"/>
        <v>47568</v>
      </c>
      <c r="Z10" s="139">
        <f t="shared" si="2"/>
        <v>1536</v>
      </c>
      <c r="AA10" s="140">
        <f>SUBTOTAL(9,AA6:AA9)</f>
        <v>287</v>
      </c>
      <c r="AB10" s="141">
        <f>SUBTOTAL(9,AB6:AB9)</f>
        <v>113</v>
      </c>
      <c r="AC10" s="141">
        <f>SUBTOTAL(9,AC6:AC9)</f>
        <v>369</v>
      </c>
      <c r="AD10" s="143">
        <f>SUBTOTAL(9,AD6:AD9)</f>
        <v>125</v>
      </c>
      <c r="AE10" s="141">
        <f>SUM(AE6:AE9)</f>
        <v>59185</v>
      </c>
      <c r="AF10" s="144">
        <f>SUBTOTAL(9,AF6:AF9)</f>
        <v>1984</v>
      </c>
      <c r="AG10" s="137">
        <f t="shared" ref="AG10:AK10" si="3">SUM(AG6:AG9)</f>
        <v>293</v>
      </c>
      <c r="AH10" s="138">
        <f t="shared" si="3"/>
        <v>111</v>
      </c>
      <c r="AI10" s="138">
        <f t="shared" si="3"/>
        <v>407</v>
      </c>
      <c r="AJ10" s="138">
        <f t="shared" si="3"/>
        <v>172</v>
      </c>
      <c r="AK10" s="138">
        <f t="shared" si="3"/>
        <v>86491</v>
      </c>
      <c r="AL10" s="139">
        <f>SUM(AL6:AL9)</f>
        <v>3273</v>
      </c>
      <c r="AM10" s="140"/>
      <c r="AN10" s="141"/>
      <c r="AO10" s="141"/>
      <c r="AP10" s="141"/>
      <c r="AQ10" s="141"/>
      <c r="AR10" s="144"/>
      <c r="AS10" s="94"/>
    </row>
    <row r="12" spans="1:45" x14ac:dyDescent="0.25">
      <c r="A12" s="1" t="s">
        <v>57</v>
      </c>
    </row>
    <row r="14" spans="1:45" x14ac:dyDescent="0.25">
      <c r="A14" s="1" t="s">
        <v>56</v>
      </c>
      <c r="D14" s="9"/>
      <c r="H14" s="9"/>
      <c r="L14" s="9"/>
      <c r="Q14" s="9"/>
      <c r="W14" s="9"/>
      <c r="AC14" s="9"/>
      <c r="AE14" s="9"/>
      <c r="AF14" s="77"/>
      <c r="AH14" s="9"/>
      <c r="AI14" s="9"/>
      <c r="AK14" s="9"/>
      <c r="AL14" s="77"/>
      <c r="AO14" s="9">
        <f>AO10</f>
        <v>0</v>
      </c>
    </row>
    <row r="15" spans="1:45" ht="15.75" thickBot="1" x14ac:dyDescent="0.3">
      <c r="A15" s="105"/>
      <c r="D15" s="76"/>
      <c r="E15" s="76"/>
    </row>
    <row r="16" spans="1:45" x14ac:dyDescent="0.25">
      <c r="T16" s="4"/>
      <c r="U16" s="4"/>
      <c r="V16" s="4"/>
      <c r="W16" s="4"/>
    </row>
    <row r="17" spans="1:25" x14ac:dyDescent="0.25">
      <c r="A17" s="73" t="s">
        <v>55</v>
      </c>
      <c r="Q17" s="11"/>
      <c r="S17" s="4"/>
      <c r="T17" s="10"/>
      <c r="U17" s="4"/>
      <c r="V17" s="4"/>
      <c r="W17" s="4"/>
    </row>
    <row r="18" spans="1:25" x14ac:dyDescent="0.25">
      <c r="Q18" s="11"/>
      <c r="S18" s="4"/>
      <c r="T18" s="10"/>
      <c r="U18" s="4"/>
    </row>
    <row r="19" spans="1:25" x14ac:dyDescent="0.25">
      <c r="A19" s="12" t="s">
        <v>18</v>
      </c>
      <c r="Q19" s="11"/>
      <c r="W19" s="4"/>
      <c r="X19" s="10"/>
      <c r="Y19" s="4"/>
    </row>
    <row r="20" spans="1:25" x14ac:dyDescent="0.25">
      <c r="A20" s="12" t="s">
        <v>19</v>
      </c>
      <c r="Q20" s="11"/>
      <c r="T20" s="5"/>
    </row>
    <row r="21" spans="1:25" x14ac:dyDescent="0.25">
      <c r="T21" s="5"/>
    </row>
    <row r="22" spans="1:25" ht="20.25" x14ac:dyDescent="0.25">
      <c r="A22" s="13" t="s">
        <v>20</v>
      </c>
      <c r="C22" s="14"/>
      <c r="T22" s="5"/>
    </row>
    <row r="23" spans="1:25" s="15" customFormat="1" ht="20.25" x14ac:dyDescent="0.25">
      <c r="A23" s="13" t="s">
        <v>21</v>
      </c>
      <c r="D23" s="14"/>
      <c r="S23" s="16"/>
    </row>
    <row r="24" spans="1:25" s="15" customFormat="1" x14ac:dyDescent="0.25">
      <c r="A24" s="13" t="s">
        <v>22</v>
      </c>
    </row>
    <row r="25" spans="1:25" s="15" customFormat="1" x14ac:dyDescent="0.25"/>
    <row r="26" spans="1:25" s="15" customFormat="1" x14ac:dyDescent="0.25">
      <c r="A26" s="17" t="s">
        <v>23</v>
      </c>
    </row>
    <row r="27" spans="1:25" s="15" customFormat="1" x14ac:dyDescent="0.25">
      <c r="A27" s="17"/>
    </row>
    <row r="28" spans="1:25" x14ac:dyDescent="0.25">
      <c r="A28" t="s">
        <v>26</v>
      </c>
    </row>
    <row r="29" spans="1:25" ht="20.25" x14ac:dyDescent="0.25">
      <c r="A29" s="13" t="s">
        <v>24</v>
      </c>
      <c r="C29" s="14"/>
      <c r="D29" s="15"/>
    </row>
    <row r="30" spans="1:25" x14ac:dyDescent="0.25">
      <c r="A30" s="13" t="s">
        <v>25</v>
      </c>
    </row>
    <row r="32" spans="1:25" x14ac:dyDescent="0.25">
      <c r="A32" s="12" t="s">
        <v>27</v>
      </c>
    </row>
  </sheetData>
  <hyperlinks>
    <hyperlink ref="A19" r:id="rId1"/>
    <hyperlink ref="A20" r:id="rId2" display="https://statswales.gov.wales/Catalogue/Housing/Homelessness/preventionofhomelessness-by-area-measure-section66"/>
    <hyperlink ref="A22" r:id="rId3" display="https://statswales.gov.wales/Catalogue/Housing/Homelessness/reliefofhomelessness-by-area-measure-section73"/>
    <hyperlink ref="A23" r:id="rId4" display="https://statswales.gov.wales/Catalogue/Housing/Homelessness/householdseligibleforhomelessnessassistanceandinpriorityneed-by-area-measure-section77"/>
    <hyperlink ref="A24" r:id="rId5" display="https://statswales.gov.wales/Catalogue/Housing/Homelessness/householdsforwhichassistancehasbeenprovided-by-outcome-householdtype"/>
    <hyperlink ref="A26" r:id="rId6"/>
    <hyperlink ref="A29" r:id="rId7" display="https://statswales.gov.wales/Catalogue/Housing/Homelessness/Temporary-Accommodation/householdsaccommodatedtemporarily-by-accommodationtype-householdtype"/>
    <hyperlink ref="A30" r:id="rId8" display="https://statswales.gov.wales/Catalogue/Housing/Homelessness/Temporary-Accommodation/total-placements-in-bed-and-breakfasts-during-the-quarter-by-length-of-stay-and-provision"/>
    <hyperlink ref="A32" r:id="rId9"/>
  </hyperlinks>
  <pageMargins left="0.7" right="0.7" top="0.75" bottom="0.75" header="0.3" footer="0.3"/>
  <pageSetup paperSize="9" orientation="portrait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workbookViewId="0">
      <selection activeCell="A6" sqref="A6"/>
    </sheetView>
  </sheetViews>
  <sheetFormatPr defaultColWidth="26.85546875" defaultRowHeight="15" x14ac:dyDescent="0.25"/>
  <cols>
    <col min="1" max="1" width="34.5703125" customWidth="1"/>
    <col min="2" max="10" width="13.7109375" customWidth="1"/>
    <col min="11" max="11" width="13.7109375" style="6" customWidth="1"/>
    <col min="12" max="13" width="13.7109375" customWidth="1"/>
  </cols>
  <sheetData>
    <row r="1" spans="1:17" x14ac:dyDescent="0.25">
      <c r="A1" s="70" t="s">
        <v>47</v>
      </c>
      <c r="K1"/>
      <c r="M1" s="51"/>
    </row>
    <row r="2" spans="1:17" x14ac:dyDescent="0.25">
      <c r="A2" s="51"/>
      <c r="K2"/>
      <c r="M2" s="51"/>
    </row>
    <row r="3" spans="1:17" x14ac:dyDescent="0.25">
      <c r="A3" s="52"/>
      <c r="B3" s="52"/>
      <c r="C3" s="53" t="s">
        <v>40</v>
      </c>
      <c r="D3" s="53" t="s">
        <v>41</v>
      </c>
      <c r="E3" s="53" t="s">
        <v>42</v>
      </c>
      <c r="F3" s="53" t="s">
        <v>2</v>
      </c>
      <c r="G3" s="53" t="s">
        <v>3</v>
      </c>
      <c r="H3" s="53" t="s">
        <v>4</v>
      </c>
      <c r="I3" s="53" t="s">
        <v>5</v>
      </c>
      <c r="J3" s="53" t="s">
        <v>6</v>
      </c>
      <c r="K3" s="53" t="s">
        <v>7</v>
      </c>
      <c r="L3" s="53" t="s">
        <v>17</v>
      </c>
      <c r="M3" s="53" t="s">
        <v>43</v>
      </c>
    </row>
    <row r="4" spans="1:17" x14ac:dyDescent="0.25">
      <c r="A4" s="52"/>
      <c r="B4" s="54"/>
      <c r="C4" s="55" t="s">
        <v>44</v>
      </c>
      <c r="D4" s="55" t="s">
        <v>44</v>
      </c>
      <c r="E4" s="55" t="s">
        <v>44</v>
      </c>
      <c r="F4" s="55" t="s">
        <v>44</v>
      </c>
      <c r="G4" s="55" t="s">
        <v>44</v>
      </c>
      <c r="H4" s="55" t="s">
        <v>44</v>
      </c>
      <c r="I4" s="55" t="s">
        <v>44</v>
      </c>
      <c r="J4" s="55" t="s">
        <v>44</v>
      </c>
      <c r="K4" s="55" t="s">
        <v>44</v>
      </c>
      <c r="L4" s="55" t="s">
        <v>44</v>
      </c>
      <c r="M4" s="55" t="s">
        <v>44</v>
      </c>
    </row>
    <row r="5" spans="1:17" x14ac:dyDescent="0.25">
      <c r="A5" s="71" t="s">
        <v>48</v>
      </c>
      <c r="B5" s="56" t="s">
        <v>45</v>
      </c>
      <c r="C5" s="57">
        <v>692964.79</v>
      </c>
      <c r="D5" s="57">
        <v>595015.48</v>
      </c>
      <c r="E5" s="57">
        <v>662097.68000000005</v>
      </c>
      <c r="F5" s="57">
        <f>516067.68-48005</f>
        <v>468062.68</v>
      </c>
      <c r="G5" s="57">
        <f>455163.75-20050</f>
        <v>435113.75</v>
      </c>
      <c r="H5" s="57">
        <f>327121.34-24875</f>
        <v>302246.34000000003</v>
      </c>
      <c r="I5" s="57">
        <v>232783.12</v>
      </c>
      <c r="J5" s="57">
        <v>342734.81</v>
      </c>
      <c r="K5" s="57">
        <v>524314.91</v>
      </c>
      <c r="L5" s="57">
        <v>729261.6</v>
      </c>
      <c r="M5" s="58">
        <f>SUM(C5:L5)</f>
        <v>4984595.16</v>
      </c>
    </row>
    <row r="6" spans="1:17" x14ac:dyDescent="0.25">
      <c r="A6" s="64"/>
      <c r="B6" s="4" t="s">
        <v>46</v>
      </c>
      <c r="C6" s="59">
        <v>795594.95</v>
      </c>
      <c r="D6" s="59">
        <v>733826.13</v>
      </c>
      <c r="E6" s="59">
        <v>708251.36</v>
      </c>
      <c r="F6" s="59">
        <v>623070.39</v>
      </c>
      <c r="G6" s="59">
        <v>559567.42000000004</v>
      </c>
      <c r="H6" s="59">
        <v>456869.16</v>
      </c>
      <c r="I6" s="59">
        <v>408054.63</v>
      </c>
      <c r="J6" s="59">
        <v>396830.34</v>
      </c>
      <c r="K6" s="59">
        <v>464933.62</v>
      </c>
      <c r="L6" s="59">
        <v>522453.12</v>
      </c>
      <c r="M6" s="60">
        <f>SUM(C6:L6)</f>
        <v>5669451.1200000001</v>
      </c>
      <c r="N6" s="74"/>
      <c r="O6" s="74"/>
      <c r="P6" s="74"/>
      <c r="Q6" s="74"/>
    </row>
    <row r="7" spans="1:17" x14ac:dyDescent="0.25">
      <c r="A7" s="72"/>
      <c r="B7" s="61" t="s">
        <v>43</v>
      </c>
      <c r="C7" s="62">
        <f t="shared" ref="C7:M7" si="0">SUM(C5:C6)</f>
        <v>1488559.74</v>
      </c>
      <c r="D7" s="62">
        <f t="shared" si="0"/>
        <v>1328841.6099999999</v>
      </c>
      <c r="E7" s="62">
        <f t="shared" si="0"/>
        <v>1370349.04</v>
      </c>
      <c r="F7" s="62">
        <f t="shared" si="0"/>
        <v>1091133.07</v>
      </c>
      <c r="G7" s="62">
        <f t="shared" si="0"/>
        <v>994681.17</v>
      </c>
      <c r="H7" s="62">
        <f t="shared" si="0"/>
        <v>759115.5</v>
      </c>
      <c r="I7" s="62">
        <f t="shared" si="0"/>
        <v>640837.75</v>
      </c>
      <c r="J7" s="62">
        <f t="shared" si="0"/>
        <v>739565.15</v>
      </c>
      <c r="K7" s="62">
        <f t="shared" si="0"/>
        <v>989248.53</v>
      </c>
      <c r="L7" s="62">
        <f t="shared" si="0"/>
        <v>1251714.72</v>
      </c>
      <c r="M7" s="62">
        <f t="shared" si="0"/>
        <v>10654046.280000001</v>
      </c>
      <c r="N7" s="74"/>
      <c r="O7" s="74"/>
      <c r="P7" s="74"/>
      <c r="Q7" s="74"/>
    </row>
    <row r="8" spans="1:17" x14ac:dyDescent="0.25">
      <c r="A8" s="51"/>
      <c r="C8" s="59"/>
      <c r="D8" s="59"/>
      <c r="E8" s="59"/>
      <c r="F8" s="59"/>
      <c r="G8" s="59"/>
      <c r="H8" s="59"/>
      <c r="I8" s="59"/>
      <c r="J8" s="59"/>
      <c r="K8" s="59"/>
      <c r="L8" s="59"/>
      <c r="M8" s="60"/>
      <c r="N8" s="75"/>
      <c r="O8" s="75"/>
      <c r="P8" s="74"/>
      <c r="Q8" s="74"/>
    </row>
    <row r="9" spans="1:17" x14ac:dyDescent="0.25">
      <c r="A9" s="71" t="s">
        <v>49</v>
      </c>
      <c r="B9" s="56" t="s">
        <v>45</v>
      </c>
      <c r="C9" s="57">
        <v>-346115.69</v>
      </c>
      <c r="D9" s="57">
        <v>-192402.71</v>
      </c>
      <c r="E9" s="57">
        <v>-252391.71</v>
      </c>
      <c r="F9" s="57">
        <v>-187861.59</v>
      </c>
      <c r="G9" s="57">
        <v>-175903.99</v>
      </c>
      <c r="H9" s="57">
        <v>-118194.28</v>
      </c>
      <c r="I9" s="57">
        <v>-63765.73</v>
      </c>
      <c r="J9" s="57">
        <v>-68535.02</v>
      </c>
      <c r="K9" s="57">
        <f>-85707.09-2257.98</f>
        <v>-87965.069999999992</v>
      </c>
      <c r="L9" s="57">
        <f>-123838.16-103.17</f>
        <v>-123941.33</v>
      </c>
      <c r="M9" s="58">
        <f t="shared" ref="M9:M10" si="1">SUM(C9:L9)</f>
        <v>-1617077.12</v>
      </c>
      <c r="N9" s="75"/>
      <c r="O9" s="75"/>
      <c r="P9" s="74"/>
      <c r="Q9" s="74"/>
    </row>
    <row r="10" spans="1:17" x14ac:dyDescent="0.25">
      <c r="A10" s="64"/>
      <c r="B10" s="4" t="s">
        <v>46</v>
      </c>
      <c r="C10" s="59">
        <f>-719828.88+65101.2</f>
        <v>-654727.68000000005</v>
      </c>
      <c r="D10" s="59">
        <f>-846787.28+57298.98</f>
        <v>-789488.3</v>
      </c>
      <c r="E10" s="59">
        <f>-857975.45+41402.11</f>
        <v>-816573.34</v>
      </c>
      <c r="F10" s="59">
        <f>-755228.92+53760.75</f>
        <v>-701468.17</v>
      </c>
      <c r="G10" s="59">
        <f>-637766.73+34441.57</f>
        <v>-603325.16</v>
      </c>
      <c r="H10" s="59">
        <f>-341335.95-135917.01+15579.48</f>
        <v>-461673.48000000004</v>
      </c>
      <c r="I10" s="59">
        <f>-584357.3+106077.26</f>
        <v>-478280.04000000004</v>
      </c>
      <c r="J10" s="59">
        <f>-516080.02+36554.39</f>
        <v>-479525.63</v>
      </c>
      <c r="K10" s="59">
        <f>-405222.11+52917.68</f>
        <v>-352304.43</v>
      </c>
      <c r="L10" s="59">
        <f>-496308.97+39824.37</f>
        <v>-456484.6</v>
      </c>
      <c r="M10" s="60">
        <f t="shared" si="1"/>
        <v>-5793850.8299999991</v>
      </c>
      <c r="N10" s="75"/>
      <c r="O10" s="75"/>
      <c r="P10" s="74"/>
      <c r="Q10" s="74"/>
    </row>
    <row r="11" spans="1:17" x14ac:dyDescent="0.25">
      <c r="A11" s="72"/>
      <c r="B11" s="61" t="s">
        <v>43</v>
      </c>
      <c r="C11" s="62">
        <f t="shared" ref="C11:M11" si="2">SUM(C9:C10)</f>
        <v>-1000843.3700000001</v>
      </c>
      <c r="D11" s="62">
        <f t="shared" si="2"/>
        <v>-981891.01</v>
      </c>
      <c r="E11" s="62">
        <f t="shared" si="2"/>
        <v>-1068965.05</v>
      </c>
      <c r="F11" s="62">
        <f t="shared" si="2"/>
        <v>-889329.76</v>
      </c>
      <c r="G11" s="62">
        <f t="shared" si="2"/>
        <v>-779229.15</v>
      </c>
      <c r="H11" s="62">
        <f t="shared" si="2"/>
        <v>-579867.76</v>
      </c>
      <c r="I11" s="62">
        <f t="shared" si="2"/>
        <v>-542045.77</v>
      </c>
      <c r="J11" s="62">
        <f t="shared" si="2"/>
        <v>-548060.65</v>
      </c>
      <c r="K11" s="62">
        <f t="shared" si="2"/>
        <v>-440269.5</v>
      </c>
      <c r="L11" s="62">
        <f t="shared" si="2"/>
        <v>-580425.92999999993</v>
      </c>
      <c r="M11" s="62">
        <f t="shared" si="2"/>
        <v>-7410927.9499999993</v>
      </c>
      <c r="N11" s="75"/>
      <c r="O11" s="75"/>
      <c r="P11" s="74"/>
      <c r="Q11" s="74"/>
    </row>
    <row r="12" spans="1:17" x14ac:dyDescent="0.25">
      <c r="A12" s="51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  <c r="N12" s="75"/>
      <c r="O12" s="75"/>
      <c r="P12" s="74"/>
      <c r="Q12" s="74"/>
    </row>
    <row r="13" spans="1:17" x14ac:dyDescent="0.25">
      <c r="A13" s="71" t="s">
        <v>50</v>
      </c>
      <c r="B13" s="56" t="s">
        <v>45</v>
      </c>
      <c r="C13" s="57">
        <f t="shared" ref="C13:L14" si="3">+C5+C9</f>
        <v>346849.10000000003</v>
      </c>
      <c r="D13" s="57">
        <f t="shared" si="3"/>
        <v>402612.77</v>
      </c>
      <c r="E13" s="57">
        <f t="shared" si="3"/>
        <v>409705.97000000009</v>
      </c>
      <c r="F13" s="57">
        <f t="shared" si="3"/>
        <v>280201.08999999997</v>
      </c>
      <c r="G13" s="57">
        <f t="shared" si="3"/>
        <v>259209.76</v>
      </c>
      <c r="H13" s="57">
        <f t="shared" si="3"/>
        <v>184052.06000000003</v>
      </c>
      <c r="I13" s="57">
        <f t="shared" si="3"/>
        <v>169017.38999999998</v>
      </c>
      <c r="J13" s="57">
        <f t="shared" si="3"/>
        <v>274199.78999999998</v>
      </c>
      <c r="K13" s="57">
        <f t="shared" si="3"/>
        <v>436349.84</v>
      </c>
      <c r="L13" s="57">
        <f t="shared" si="3"/>
        <v>605320.27</v>
      </c>
      <c r="M13" s="58">
        <f t="shared" ref="M13:M14" si="4">SUM(C13:L13)</f>
        <v>3367518.04</v>
      </c>
      <c r="N13" s="75"/>
      <c r="O13" s="75"/>
      <c r="P13" s="74"/>
      <c r="Q13" s="74"/>
    </row>
    <row r="14" spans="1:17" x14ac:dyDescent="0.25">
      <c r="A14" s="64"/>
      <c r="B14" s="4" t="s">
        <v>46</v>
      </c>
      <c r="C14" s="59">
        <f t="shared" si="3"/>
        <v>140867.2699999999</v>
      </c>
      <c r="D14" s="59">
        <f t="shared" si="3"/>
        <v>-55662.170000000042</v>
      </c>
      <c r="E14" s="59">
        <f t="shared" si="3"/>
        <v>-108321.97999999998</v>
      </c>
      <c r="F14" s="59">
        <f t="shared" si="3"/>
        <v>-78397.780000000028</v>
      </c>
      <c r="G14" s="59">
        <f t="shared" si="3"/>
        <v>-43757.739999999991</v>
      </c>
      <c r="H14" s="59">
        <f t="shared" si="3"/>
        <v>-4804.3200000000652</v>
      </c>
      <c r="I14" s="59">
        <f t="shared" si="3"/>
        <v>-70225.410000000033</v>
      </c>
      <c r="J14" s="59">
        <f t="shared" si="3"/>
        <v>-82695.289999999979</v>
      </c>
      <c r="K14" s="59">
        <f t="shared" si="3"/>
        <v>112629.19</v>
      </c>
      <c r="L14" s="59">
        <f t="shared" si="3"/>
        <v>65968.520000000019</v>
      </c>
      <c r="M14" s="60">
        <f t="shared" si="4"/>
        <v>-124399.7100000002</v>
      </c>
      <c r="N14" s="74"/>
      <c r="O14" s="74"/>
      <c r="P14" s="74"/>
      <c r="Q14" s="74"/>
    </row>
    <row r="15" spans="1:17" x14ac:dyDescent="0.25">
      <c r="A15" s="72"/>
      <c r="B15" s="61" t="s">
        <v>43</v>
      </c>
      <c r="C15" s="62">
        <f t="shared" ref="C15:M15" si="5">SUM(C13:C14)</f>
        <v>487716.36999999994</v>
      </c>
      <c r="D15" s="62">
        <f t="shared" si="5"/>
        <v>346950.6</v>
      </c>
      <c r="E15" s="62">
        <f t="shared" si="5"/>
        <v>301383.99000000011</v>
      </c>
      <c r="F15" s="62">
        <f t="shared" si="5"/>
        <v>201803.30999999994</v>
      </c>
      <c r="G15" s="62">
        <f t="shared" si="5"/>
        <v>215452.02000000002</v>
      </c>
      <c r="H15" s="62">
        <f t="shared" si="5"/>
        <v>179247.73999999996</v>
      </c>
      <c r="I15" s="62">
        <f t="shared" si="5"/>
        <v>98791.979999999952</v>
      </c>
      <c r="J15" s="62">
        <f t="shared" si="5"/>
        <v>191504.5</v>
      </c>
      <c r="K15" s="62">
        <f t="shared" si="5"/>
        <v>548979.03</v>
      </c>
      <c r="L15" s="62">
        <f t="shared" si="5"/>
        <v>671288.79</v>
      </c>
      <c r="M15" s="62">
        <f t="shared" si="5"/>
        <v>3243118.33</v>
      </c>
      <c r="N15" s="74"/>
      <c r="O15" s="74"/>
      <c r="P15" s="74"/>
      <c r="Q15" s="74"/>
    </row>
    <row r="16" spans="1:17" x14ac:dyDescent="0.25">
      <c r="A16" s="51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74"/>
      <c r="O16" s="74"/>
      <c r="P16" s="74"/>
      <c r="Q16" s="74"/>
    </row>
    <row r="17" spans="1:17" x14ac:dyDescent="0.25">
      <c r="A17" s="71" t="s">
        <v>51</v>
      </c>
      <c r="B17" s="56" t="s">
        <v>45</v>
      </c>
      <c r="C17" s="65">
        <f>-C9/C5</f>
        <v>0.49947081726908515</v>
      </c>
      <c r="D17" s="65">
        <f>-D9/D5</f>
        <v>0.32335748643043705</v>
      </c>
      <c r="E17" s="65">
        <f t="shared" ref="C17:M19" si="6">-E9/E5</f>
        <v>0.38120011234596074</v>
      </c>
      <c r="F17" s="65">
        <f t="shared" si="6"/>
        <v>0.40135989906309127</v>
      </c>
      <c r="G17" s="65">
        <f t="shared" si="6"/>
        <v>0.40427127389102274</v>
      </c>
      <c r="H17" s="65">
        <f t="shared" si="6"/>
        <v>0.39105280811671694</v>
      </c>
      <c r="I17" s="65">
        <f t="shared" si="6"/>
        <v>0.27392763702110362</v>
      </c>
      <c r="J17" s="65">
        <f t="shared" si="6"/>
        <v>0.19996515673444434</v>
      </c>
      <c r="K17" s="65">
        <f t="shared" si="6"/>
        <v>0.16777144483646286</v>
      </c>
      <c r="L17" s="65">
        <f t="shared" si="6"/>
        <v>0.16995455403109119</v>
      </c>
      <c r="M17" s="66">
        <f t="shared" si="6"/>
        <v>0.324414936036651</v>
      </c>
      <c r="N17" s="74"/>
      <c r="O17" s="74"/>
      <c r="P17" s="74"/>
      <c r="Q17" s="74"/>
    </row>
    <row r="18" spans="1:17" x14ac:dyDescent="0.25">
      <c r="A18" s="64"/>
      <c r="B18" s="4" t="s">
        <v>46</v>
      </c>
      <c r="C18" s="67">
        <f>-C10/C6</f>
        <v>0.82294097015070311</v>
      </c>
      <c r="D18" s="67">
        <f>-D10/D6</f>
        <v>1.0758519869004939</v>
      </c>
      <c r="E18" s="67">
        <f t="shared" si="6"/>
        <v>1.1529428478612451</v>
      </c>
      <c r="F18" s="67">
        <f t="shared" si="6"/>
        <v>1.125824916828418</v>
      </c>
      <c r="G18" s="67">
        <f t="shared" si="6"/>
        <v>1.0781992275390158</v>
      </c>
      <c r="H18" s="67">
        <f t="shared" si="6"/>
        <v>1.0105157459085223</v>
      </c>
      <c r="I18" s="67">
        <f t="shared" si="6"/>
        <v>1.1720980595171779</v>
      </c>
      <c r="J18" s="67">
        <f t="shared" si="6"/>
        <v>1.2083895349332412</v>
      </c>
      <c r="K18" s="67">
        <f t="shared" si="6"/>
        <v>0.75775210663406101</v>
      </c>
      <c r="L18" s="67">
        <f t="shared" si="6"/>
        <v>0.87373313035244193</v>
      </c>
      <c r="M18" s="68">
        <f t="shared" si="6"/>
        <v>1.0219421082159359</v>
      </c>
    </row>
    <row r="19" spans="1:17" x14ac:dyDescent="0.25">
      <c r="A19" s="72"/>
      <c r="B19" s="61" t="s">
        <v>43</v>
      </c>
      <c r="C19" s="69">
        <f t="shared" si="6"/>
        <v>0.67235687161604951</v>
      </c>
      <c r="D19" s="69">
        <f t="shared" si="6"/>
        <v>0.73890748348857027</v>
      </c>
      <c r="E19" s="69">
        <f t="shared" si="6"/>
        <v>0.78006771909731842</v>
      </c>
      <c r="F19" s="69">
        <f t="shared" si="6"/>
        <v>0.81505160502559049</v>
      </c>
      <c r="G19" s="69">
        <f t="shared" si="6"/>
        <v>0.78339589961273726</v>
      </c>
      <c r="H19" s="69">
        <f t="shared" si="6"/>
        <v>0.76387290208143555</v>
      </c>
      <c r="I19" s="69">
        <f t="shared" si="6"/>
        <v>0.84583932516459903</v>
      </c>
      <c r="J19" s="69">
        <f t="shared" si="6"/>
        <v>0.74105797170134369</v>
      </c>
      <c r="K19" s="69">
        <f t="shared" si="6"/>
        <v>0.44505448999757419</v>
      </c>
      <c r="L19" s="69">
        <f t="shared" si="6"/>
        <v>0.46370464509676768</v>
      </c>
      <c r="M19" s="69">
        <f t="shared" si="6"/>
        <v>0.69559749931929138</v>
      </c>
    </row>
    <row r="20" spans="1:17" x14ac:dyDescent="0.25">
      <c r="A20" s="51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7" x14ac:dyDescent="0.25">
      <c r="A21" s="71" t="s">
        <v>52</v>
      </c>
      <c r="B21" s="56" t="s">
        <v>45</v>
      </c>
      <c r="C21" s="57">
        <f t="shared" ref="C21:H22" si="7">+C13/365</f>
        <v>950.27150684931519</v>
      </c>
      <c r="D21" s="57">
        <f t="shared" si="7"/>
        <v>1103.0486849315068</v>
      </c>
      <c r="E21" s="57">
        <f>+E13/366</f>
        <v>1119.4152185792352</v>
      </c>
      <c r="F21" s="57">
        <f t="shared" si="7"/>
        <v>767.67421917808213</v>
      </c>
      <c r="G21" s="57">
        <f t="shared" si="7"/>
        <v>710.16372602739727</v>
      </c>
      <c r="H21" s="57">
        <f t="shared" si="7"/>
        <v>504.25221917808227</v>
      </c>
      <c r="I21" s="57">
        <f>+I13/366</f>
        <v>461.79614754098355</v>
      </c>
      <c r="J21" s="57">
        <f t="shared" ref="J21:L22" si="8">+J13/365</f>
        <v>751.23230136986297</v>
      </c>
      <c r="K21" s="57">
        <f t="shared" si="8"/>
        <v>1195.4790136986303</v>
      </c>
      <c r="L21" s="57">
        <f t="shared" si="8"/>
        <v>1658.4116986301369</v>
      </c>
      <c r="M21" s="58">
        <f>+M13/3652</f>
        <v>922.10242059145673</v>
      </c>
    </row>
    <row r="22" spans="1:17" x14ac:dyDescent="0.25">
      <c r="A22" s="64"/>
      <c r="B22" s="4" t="s">
        <v>46</v>
      </c>
      <c r="C22" s="59">
        <f t="shared" si="7"/>
        <v>385.93772602739699</v>
      </c>
      <c r="D22" s="59">
        <f t="shared" si="7"/>
        <v>-152.49909589041107</v>
      </c>
      <c r="E22" s="59">
        <f>+E14/366</f>
        <v>-295.96169398907097</v>
      </c>
      <c r="F22" s="59">
        <f t="shared" si="7"/>
        <v>-214.78843835616445</v>
      </c>
      <c r="G22" s="59">
        <f t="shared" si="7"/>
        <v>-119.88421917808216</v>
      </c>
      <c r="H22" s="59">
        <f t="shared" si="7"/>
        <v>-13.162520547945384</v>
      </c>
      <c r="I22" s="59">
        <f>+I14/366</f>
        <v>-191.87270491803287</v>
      </c>
      <c r="J22" s="59">
        <f t="shared" si="8"/>
        <v>-226.56243835616434</v>
      </c>
      <c r="K22" s="59">
        <f t="shared" si="8"/>
        <v>308.57312328767125</v>
      </c>
      <c r="L22" s="59">
        <f t="shared" si="8"/>
        <v>180.73567123287677</v>
      </c>
      <c r="M22" s="60">
        <f>+M14/3652</f>
        <v>-34.06344742606796</v>
      </c>
    </row>
    <row r="23" spans="1:17" x14ac:dyDescent="0.25">
      <c r="A23" s="72"/>
      <c r="B23" s="61" t="s">
        <v>43</v>
      </c>
      <c r="C23" s="62">
        <f t="shared" ref="C23:M23" si="9">SUM(C21:C22)</f>
        <v>1336.2092328767121</v>
      </c>
      <c r="D23" s="62">
        <f t="shared" si="9"/>
        <v>950.54958904109571</v>
      </c>
      <c r="E23" s="62">
        <f t="shared" si="9"/>
        <v>823.45352459016431</v>
      </c>
      <c r="F23" s="62">
        <f t="shared" si="9"/>
        <v>552.88578082191771</v>
      </c>
      <c r="G23" s="62">
        <f t="shared" si="9"/>
        <v>590.27950684931511</v>
      </c>
      <c r="H23" s="62">
        <f t="shared" si="9"/>
        <v>491.08969863013687</v>
      </c>
      <c r="I23" s="62">
        <f t="shared" si="9"/>
        <v>269.92344262295069</v>
      </c>
      <c r="J23" s="62">
        <f t="shared" si="9"/>
        <v>524.66986301369866</v>
      </c>
      <c r="K23" s="62">
        <f t="shared" si="9"/>
        <v>1504.0521369863015</v>
      </c>
      <c r="L23" s="62">
        <f t="shared" si="9"/>
        <v>1839.1473698630136</v>
      </c>
      <c r="M23" s="62">
        <f t="shared" si="9"/>
        <v>888.03897316538882</v>
      </c>
    </row>
    <row r="24" spans="1:17" x14ac:dyDescent="0.25">
      <c r="A24" s="51"/>
      <c r="K24"/>
      <c r="M24" s="51"/>
    </row>
    <row r="25" spans="1:17" x14ac:dyDescent="0.25">
      <c r="A25" s="71" t="s">
        <v>53</v>
      </c>
      <c r="B25" s="56" t="s">
        <v>45</v>
      </c>
      <c r="C25" s="57">
        <v>150</v>
      </c>
      <c r="D25" s="57">
        <v>802.4</v>
      </c>
      <c r="E25" s="57">
        <v>560</v>
      </c>
      <c r="F25" s="57">
        <v>485</v>
      </c>
      <c r="G25" s="57">
        <v>2088</v>
      </c>
      <c r="H25" s="57">
        <v>2335.83</v>
      </c>
      <c r="I25" s="57">
        <v>1435.2</v>
      </c>
      <c r="J25" s="57">
        <v>0</v>
      </c>
      <c r="K25" s="57">
        <v>0</v>
      </c>
      <c r="L25" s="57">
        <v>535</v>
      </c>
      <c r="M25" s="58">
        <f>SUM(C25:L25)</f>
        <v>8391.43</v>
      </c>
    </row>
    <row r="26" spans="1:17" x14ac:dyDescent="0.25">
      <c r="A26" s="64"/>
      <c r="B26" s="4" t="s">
        <v>46</v>
      </c>
      <c r="C26" s="59">
        <v>15265</v>
      </c>
      <c r="D26" s="59">
        <v>77874.259999999995</v>
      </c>
      <c r="E26" s="59">
        <v>74690.45</v>
      </c>
      <c r="F26" s="59">
        <v>79963.77</v>
      </c>
      <c r="G26" s="59">
        <v>82808.61</v>
      </c>
      <c r="H26" s="59">
        <v>113482.13</v>
      </c>
      <c r="I26" s="59">
        <v>93684.66</v>
      </c>
      <c r="J26" s="59">
        <v>81148.179999999993</v>
      </c>
      <c r="K26" s="59">
        <v>75947.78</v>
      </c>
      <c r="L26" s="59">
        <v>68798.460000000006</v>
      </c>
      <c r="M26" s="60">
        <f>SUM(C26:L26)</f>
        <v>763663.3</v>
      </c>
    </row>
    <row r="27" spans="1:17" x14ac:dyDescent="0.25">
      <c r="A27" s="72"/>
      <c r="B27" s="61" t="s">
        <v>43</v>
      </c>
      <c r="C27" s="62">
        <f t="shared" ref="C27:M27" si="10">SUM(C25:C26)</f>
        <v>15415</v>
      </c>
      <c r="D27" s="62">
        <f t="shared" si="10"/>
        <v>78676.659999999989</v>
      </c>
      <c r="E27" s="62">
        <f t="shared" si="10"/>
        <v>75250.45</v>
      </c>
      <c r="F27" s="62">
        <f t="shared" si="10"/>
        <v>80448.77</v>
      </c>
      <c r="G27" s="62">
        <f t="shared" si="10"/>
        <v>84896.61</v>
      </c>
      <c r="H27" s="62">
        <f t="shared" si="10"/>
        <v>115817.96</v>
      </c>
      <c r="I27" s="62">
        <f t="shared" si="10"/>
        <v>95119.86</v>
      </c>
      <c r="J27" s="62">
        <f t="shared" si="10"/>
        <v>81148.179999999993</v>
      </c>
      <c r="K27" s="62">
        <f t="shared" si="10"/>
        <v>75947.78</v>
      </c>
      <c r="L27" s="62">
        <f t="shared" si="10"/>
        <v>69333.460000000006</v>
      </c>
      <c r="M27" s="62">
        <f t="shared" si="10"/>
        <v>772054.7300000001</v>
      </c>
    </row>
    <row r="28" spans="1:17" x14ac:dyDescent="0.25">
      <c r="A28" s="51"/>
      <c r="K28"/>
      <c r="M28" s="51"/>
    </row>
    <row r="29" spans="1:17" x14ac:dyDescent="0.25">
      <c r="A29" s="78" t="s">
        <v>58</v>
      </c>
      <c r="B29" s="154" t="s">
        <v>46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  <c r="H29" s="80">
        <v>73500.02</v>
      </c>
      <c r="I29" s="80">
        <v>97999.95</v>
      </c>
      <c r="J29" s="80">
        <v>98000.03</v>
      </c>
      <c r="K29" s="80">
        <v>98000.08</v>
      </c>
      <c r="L29" s="80">
        <v>113312.49</v>
      </c>
      <c r="M29" s="80">
        <f>SUM(C29:L29)</f>
        <v>480812.57</v>
      </c>
    </row>
    <row r="30" spans="1:17" x14ac:dyDescent="0.25">
      <c r="A30" s="51"/>
      <c r="K30"/>
      <c r="M30" s="51"/>
    </row>
    <row r="31" spans="1:17" x14ac:dyDescent="0.25">
      <c r="A31" s="78" t="s">
        <v>54</v>
      </c>
      <c r="B31" s="79"/>
      <c r="C31" s="80">
        <f>+[1]Staffing!B9</f>
        <v>414226.23</v>
      </c>
      <c r="D31" s="80">
        <f>+[1]Staffing!C9</f>
        <v>493975.16</v>
      </c>
      <c r="E31" s="80">
        <f>+[1]Staffing!D9</f>
        <v>608858.46000000008</v>
      </c>
      <c r="F31" s="80">
        <f>+[1]Staffing!E9</f>
        <v>527089.91</v>
      </c>
      <c r="G31" s="80">
        <f>+[1]Staffing!F9</f>
        <v>428435.16</v>
      </c>
      <c r="H31" s="80">
        <f>+[1]Staffing!G9</f>
        <v>498669.85</v>
      </c>
      <c r="I31" s="80">
        <f>+[1]Staffing!H9</f>
        <v>499280.34000000008</v>
      </c>
      <c r="J31" s="80">
        <f>+[1]Staffing!I9</f>
        <v>519740.6</v>
      </c>
      <c r="K31" s="80">
        <f>+[1]Staffing!J9</f>
        <v>505062.62</v>
      </c>
      <c r="L31" s="80">
        <f>+[1]Staffing!K9</f>
        <v>584765.97</v>
      </c>
      <c r="M31" s="80">
        <f>SUM(C31:L31)</f>
        <v>5080104.3</v>
      </c>
    </row>
    <row r="32" spans="1:17" x14ac:dyDescent="0.25">
      <c r="A32" s="56"/>
      <c r="B32" s="56"/>
      <c r="C32" s="56"/>
      <c r="D32" s="56"/>
      <c r="E32" s="56"/>
      <c r="F32" s="56"/>
      <c r="G32" s="56"/>
    </row>
    <row r="33" spans="1:13" x14ac:dyDescent="0.25">
      <c r="A33" s="153" t="s">
        <v>59</v>
      </c>
      <c r="B33" s="154" t="s">
        <v>46</v>
      </c>
      <c r="C33" s="152" t="s">
        <v>40</v>
      </c>
      <c r="D33" s="152" t="s">
        <v>41</v>
      </c>
      <c r="E33" s="152" t="s">
        <v>42</v>
      </c>
      <c r="F33" s="152" t="s">
        <v>2</v>
      </c>
      <c r="G33" s="152" t="s">
        <v>3</v>
      </c>
      <c r="M33" s="8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Statistics 2009 -2018</vt:lpstr>
      <vt:lpstr>Accommodation Costs 2009-2018</vt:lpstr>
    </vt:vector>
  </TitlesOfParts>
  <Company>Conwy County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Lancaster</dc:creator>
  <cp:lastModifiedBy>Natasha Poynton</cp:lastModifiedBy>
  <dcterms:created xsi:type="dcterms:W3CDTF">2018-09-28T15:15:49Z</dcterms:created>
  <dcterms:modified xsi:type="dcterms:W3CDTF">2019-08-28T14:41:49Z</dcterms:modified>
  <dc:title>Dadansoddiad o Gostau Llety ac Incwm Budd-dal Tai Ebrill 2009 i Fawrth 2019</dc:title>
  <cp:keywords>
  </cp:keywords>
  <dc:subject>@Title</dc:subject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1c752e39c29e4642a5940b21022eed65</vt:lpwstr>
  </property>
  <property fmtid="{D5CDD505-2E9C-101B-9397-08002B2CF9AE}" pid="3" name="SW-CACHED-DLP-SCORE">
    <vt:lpwstr>500</vt:lpwstr>
  </property>
  <property fmtid="{D5CDD505-2E9C-101B-9397-08002B2CF9AE}" pid="4" name="SW-CACHED-CLASSIFICATION-ID">
    <vt:lpwstr>T2ZmaWNpYWxMYWJlbA==</vt:lpwstr>
  </property>
  <property fmtid="{D5CDD505-2E9C-101B-9397-08002B2CF9AE}" pid="5" name="SW-CLASSIFICATION-ID">
    <vt:lpwstr>OfficialLabel</vt:lpwstr>
  </property>
  <property fmtid="{D5CDD505-2E9C-101B-9397-08002B2CF9AE}" pid="6" name="SW-CLASSIFIED-BY">
    <vt:lpwstr>hayley.lancaster@conwy.gov.uk</vt:lpwstr>
  </property>
  <property fmtid="{D5CDD505-2E9C-101B-9397-08002B2CF9AE}" pid="7" name="SW-CLASSIFICATION-DATE">
    <vt:lpwstr>2018-09-28T15:16:32.0708041Z</vt:lpwstr>
  </property>
  <property fmtid="{D5CDD505-2E9C-101B-9397-08002B2CF9AE}" pid="8" name="SW-META-DATA">
    <vt:lpwstr>!!!EGSTAMP:6153e670-182e-4ac4-86db-6bc520f0a05b:OfficialLabel;S=0;DESCRIPTION=Non-Sensitive!!!</vt:lpwstr>
  </property>
  <property fmtid="{D5CDD505-2E9C-101B-9397-08002B2CF9AE}" pid="9" name="SW-CLASSIFY-HEADER">
    <vt:lpwstr/>
  </property>
  <property fmtid="{D5CDD505-2E9C-101B-9397-08002B2CF9AE}" pid="10" name="SW-CLASSIFY-FOOTER">
    <vt:lpwstr/>
  </property>
  <property fmtid="{D5CDD505-2E9C-101B-9397-08002B2CF9AE}" pid="11" name="SW-CLASSIFY-WATERMARK">
    <vt:lpwstr/>
  </property>
  <property fmtid="{D5CDD505-2E9C-101B-9397-08002B2CF9AE}" pid="12" name="SW-FINGERPRINT">
    <vt:lpwstr>05kvBnwaa5AQL2cFZatokJmSGMOVNLMPYmTTyMYsBBw=</vt:lpwstr>
  </property>
</Properties>
</file>